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2"/>
  </bookViews>
  <sheets>
    <sheet name="EVA" sheetId="1" r:id="rId1"/>
    <sheet name="MATRIZ" sheetId="2" r:id="rId2"/>
    <sheet name="MATRIZ (2)" sheetId="3" r:id="rId3"/>
    <sheet name="MATRIZ (3)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USUARIO WIN98</author>
  </authors>
  <commentList>
    <comment ref="A40" authorId="0">
      <text>
        <r>
          <rPr>
            <sz val="8"/>
            <rFont val="Tahoma"/>
            <family val="2"/>
          </rPr>
          <t xml:space="preserve">
EL VALOR ECONOMICO AGREGADO, TAMBIEN ES APLICADO A LOS PRODUCTOS, PARA CONOCER QUE TANTO VALOR GENERAN O DESTRUYEN LOS PRODUCTOS EN LA ORGANIZACIÓN, TAMBIEN PUEDE SER A PARTIR DE LOS SEGMENTOS DE MERCADO, HASTA LLEGAR EL ANALISIS A GRUPOS DE CLIENTES.
</t>
        </r>
      </text>
    </comment>
    <comment ref="A48" authorId="0">
      <text>
        <r>
          <rPr>
            <sz val="8"/>
            <rFont val="Tahoma"/>
            <family val="2"/>
          </rPr>
          <t xml:space="preserve">
EL VALOR ECONOMICO AGREGADO, ES COHERENTE TAMBIÉN CON LA UTILIDAD DESPUES DE IMPUESTOS SE LE RESTA EL DIVIDENDO A LOS ACCIONISTAS Y DA COMO RESULTADO EL MISMO EVA.</t>
        </r>
      </text>
    </comment>
    <comment ref="A43" authorId="0">
      <text>
        <r>
          <rPr>
            <sz val="8"/>
            <rFont val="Tahoma"/>
            <family val="2"/>
          </rPr>
          <t xml:space="preserve">
EL VALOR ECONOMICO AGREGADO, ES COHERENTE CON TRES ELEMENTOS: A LA UTILIDAD OPERATIVA DESPUES DE IMPUESTOS, SE LE RESTA EL COSTO DE LA OBLIGACIÓN IMPOTECARIA NETA Y EL DIVIDENDO DE LOS ACCIONISTAS Y DA COMO RESULTADO EL EVA.</t>
        </r>
      </text>
    </comment>
    <comment ref="A38" authorId="0">
      <text>
        <r>
          <rPr>
            <sz val="8"/>
            <rFont val="Tahoma"/>
            <family val="2"/>
          </rPr>
          <t xml:space="preserve">
EL COSTO PROMEDIO PONDERADO DE CAPITAL SE TRAE DE LA TABLA ANTERIOR.
</t>
        </r>
      </text>
    </comment>
    <comment ref="A37" authorId="0">
      <text>
        <r>
          <rPr>
            <sz val="8"/>
            <rFont val="Tahoma"/>
            <family val="2"/>
          </rPr>
          <t xml:space="preserve">
LA INVERSIÓN CORRESPONDE AL TOTAL DE LOS ACTIVOS QUE POSEE EL PROYECTO, LOS CUALES HAN SIDO FINANCIADOS POR LOS DIFERENTES PASIVOS Y POR EL PATRIMONIO DE LOS ACCIONISTAS.
</t>
        </r>
      </text>
    </comment>
    <comment ref="A36" authorId="0">
      <text>
        <r>
          <rPr>
            <sz val="8"/>
            <rFont val="Tahoma"/>
            <family val="2"/>
          </rPr>
          <t xml:space="preserve">
LA UTILIDAD OPERATIVA DESPUES DE IMPUESTOS SE TOMA DE LA UAII Y SE LE APLICA LA TASA IMPOSITIVA.
</t>
        </r>
      </text>
    </comment>
    <comment ref="A35" authorId="0">
      <text>
        <r>
          <rPr>
            <sz val="8"/>
            <rFont val="Tahoma"/>
            <family val="2"/>
          </rPr>
          <t xml:space="preserve">
EL VALOR ECONOMICO AGREGADO, SE CALCULA A PARTIR DE TRES ELEMENTOS: UODI UTILIDAD OPERATIVA DESPUES DE IMPUESTOS (UODI) - EL COSTO PROMEDIO PONDERADO DEL USO DEL CAPITAL (INVERSIÓN * CPPC).
</t>
        </r>
      </text>
    </comment>
    <comment ref="A29" authorId="0">
      <text>
        <r>
          <rPr>
            <sz val="8"/>
            <rFont val="Tahoma"/>
            <family val="2"/>
          </rPr>
          <t xml:space="preserve">
EL COSTO PROMEDIO PONDERADO DE CAPITAL SE CALCULA A PARTIR DE LA PARTICIPACIÓN DE CADA PASIVO POR LA TASA NETA DE INTERÉS, PARA HALLAR LUEGO EL USO DE LA INVERSIÓN.
</t>
        </r>
      </text>
    </comment>
    <comment ref="A23" authorId="0">
      <text>
        <r>
          <rPr>
            <sz val="8"/>
            <rFont val="Tahoma"/>
            <family val="2"/>
          </rPr>
          <t xml:space="preserve">
TODAS LAS TASAS DE INTERÉS TIENE UNA AHORRO EN IMPUESTOS Y LAS SIGUIENTES QUE PUEDEN SER POR CADA TIPO DE PASIVO, SE LES DEBE DESCONTAR EL EFECTO DE AHORRO, PORQUE NO HAN SIDO TENIDAS EN CUENTAS PARA DETERMINAR EL EVA.
</t>
        </r>
      </text>
    </comment>
    <comment ref="A17" authorId="0">
      <text>
        <r>
          <rPr>
            <sz val="8"/>
            <rFont val="Tahoma"/>
            <family val="2"/>
          </rPr>
          <t xml:space="preserve">
PARA CALCULAR EL EVA SE DEBE INICIAR EL PROCESO A PARTIR DE LA UAII DESPUES DE IMPUESTOS O También COMO SE LLAMA UTILIDAD OPERATIVA DESPUESTOS DE IMPUESTOS.
</t>
        </r>
      </text>
    </comment>
    <comment ref="A10" authorId="0">
      <text>
        <r>
          <rPr>
            <sz val="8"/>
            <rFont val="Tahoma"/>
            <family val="2"/>
          </rPr>
          <t xml:space="preserve">
EL ESTADO DE RESULTADOS EN TERMINOS GENERALES ESTA COMPUESTOS POR LOS SIGUIENTES ELEMENTOS: OPERATIVO (COSTOS Y GASTOS) FINANCIERO (INTERESES) IMPOSITIVO (IMPUESTOS) Y POR ULTIMO EXCEDENTES (UTILIDADES DESPUES DE IMPUESTOS)
</t>
        </r>
      </text>
    </comment>
    <comment ref="A4" authorId="0">
      <text>
        <r>
          <rPr>
            <sz val="8"/>
            <rFont val="Tahoma"/>
            <family val="2"/>
          </rPr>
          <t xml:space="preserve">
EL BALANCE GENERAL ESTA COMPUESTO POR TODOS LOS ACTIVOS, PASIVOS Y PATRIMONIO DE UNA ORGANIZACIÓN EMPRESARIAL.
</t>
        </r>
      </text>
    </comment>
    <comment ref="A3" authorId="0">
      <text>
        <r>
          <rPr>
            <sz val="8"/>
            <rFont val="Tahoma"/>
            <family val="2"/>
          </rPr>
          <t xml:space="preserve">
EL VALOR ECONOMICO AGREGADO, SE CALCULA SOBRE EL TOTAL DE LA ORGANIZACIÓN PARA CONOCER QUE TANTO VALOR GENERA O DESTRUYE EL EJERCICIO ECONÓMICO, CREANDOSE LA NECESIDAD DE ANALIZARLO A NIVEL DE PRODUCTOS, SEGMENTOS DE MERCADO, CLIENTES, ETC.</t>
        </r>
      </text>
    </comment>
    <comment ref="A24" authorId="0">
      <text>
        <r>
          <rPr>
            <sz val="8"/>
            <rFont val="Tahoma"/>
            <family val="2"/>
          </rPr>
          <t xml:space="preserve">
LA TASA NETA DE INTERÉS ES EL PRODUCTO DE LA TASA NOMINAL ANUAL POR EL FACTOR DE AHORRO EN IMPUESTOS.
</t>
        </r>
      </text>
    </comment>
  </commentList>
</comments>
</file>

<file path=xl/comments2.xml><?xml version="1.0" encoding="utf-8"?>
<comments xmlns="http://schemas.openxmlformats.org/spreadsheetml/2006/main">
  <authors>
    <author>USUARIO WIN98</author>
  </authors>
  <commentList>
    <comment ref="A3" authorId="0">
      <text>
        <r>
          <rPr>
            <sz val="8"/>
            <rFont val="Tahoma"/>
            <family val="2"/>
          </rPr>
          <t xml:space="preserve">
EL VALOR ECONOMICO AGREGADO, SE CALCULA SOBRE EL TOTAL DE LA ORGANIZACIÓN PARA CONOCER QUE TANTO VALOR GENERA O DESTRUYE EL EJERCICIO ECONÓMICO, CREANDOSE LA NECESIDAD DE ANALIZARLO A NIVEL DE PRODUCTOS, SEGMENTOS DE MERCADO, CLIENTES, ETC.</t>
        </r>
      </text>
    </comment>
    <comment ref="A4" authorId="0">
      <text>
        <r>
          <rPr>
            <sz val="8"/>
            <rFont val="Tahoma"/>
            <family val="2"/>
          </rPr>
          <t xml:space="preserve">
EL BALANCE GENERAL ESTA COMPUESTO POR TODOS LOS ACTIVOS, PASIVOS Y PATRIMONIO DE UNA ORGANIZACIÓN EMPRESARIAL.
</t>
        </r>
      </text>
    </comment>
    <comment ref="A10" authorId="0">
      <text>
        <r>
          <rPr>
            <sz val="8"/>
            <rFont val="Tahoma"/>
            <family val="2"/>
          </rPr>
          <t xml:space="preserve">
EL ESTADO DE RESULTADOS EN TERMINOS GENERALES ESTA COMPUESTOS POR LOS SIGUIENTES ELEMENTOS: OPERATIVO (COSTOS Y GASTOS) FINANCIERO (INTERESES) IMPOSITIVO (IMPUESTOS) Y POR ULTIMO EXCEDENTES (UTILIDADES DESPUES DE IMPUESTOS)
</t>
        </r>
      </text>
    </comment>
    <comment ref="A17" authorId="0">
      <text>
        <r>
          <rPr>
            <sz val="8"/>
            <rFont val="Tahoma"/>
            <family val="2"/>
          </rPr>
          <t xml:space="preserve">
PARA CALCULAR EL EVA SE DEBE INICIAR EL PROCESO A PARTIR DE LA UAII DESPUES DE IMPUESTOS O También COMO SE LLAMA UTILIDAD OPERATIVA DESPUESTOS DE IMPUESTOS.
</t>
        </r>
      </text>
    </comment>
    <comment ref="A23" authorId="0">
      <text>
        <r>
          <rPr>
            <sz val="8"/>
            <rFont val="Tahoma"/>
            <family val="2"/>
          </rPr>
          <t xml:space="preserve">
TODAS LAS TASAS DE INTERÉS TIENE UNA AHORRO EN IMPUESTOS Y LAS SIGUIENTES QUE PUEDEN SER POR CADA TIPO DE PASIVO, SE LES DEBE DESCONTAR EL EFECTO DE AHORRO, PORQUE NO HAN SIDO TENIDAS EN CUENTAS PARA DETERMINAR EL EVA.
</t>
        </r>
      </text>
    </comment>
    <comment ref="A24" authorId="0">
      <text>
        <r>
          <rPr>
            <sz val="8"/>
            <rFont val="Tahoma"/>
            <family val="2"/>
          </rPr>
          <t xml:space="preserve">
LA TASA NETA DE INTERÉS ES EL PRODUCTO DE LA TASA NOMINAL ANUAL POR EL FACTOR DE AHORRO EN IMPUESTOS.
</t>
        </r>
      </text>
    </comment>
    <comment ref="A29" authorId="0">
      <text>
        <r>
          <rPr>
            <sz val="8"/>
            <rFont val="Tahoma"/>
            <family val="2"/>
          </rPr>
          <t xml:space="preserve">
EL COSTO PROMEDIO PONDERADO DE CAPITAL SE CALCULA A PARTIR DE LA PARTICIPACIÓN DE CADA PASIVO POR LA TASA NETA DE INTERÉS, PARA HALLAR LUEGO EL USO DE LA INVERSIÓN.
</t>
        </r>
      </text>
    </comment>
    <comment ref="A35" authorId="0">
      <text>
        <r>
          <rPr>
            <sz val="8"/>
            <rFont val="Tahoma"/>
            <family val="2"/>
          </rPr>
          <t xml:space="preserve">
EL VALOR ECONOMICO AGREGADO, SE CALCULA A PARTIR DE TRES ELEMENTOS: UODI UTILIDAD OPERATIVA DESPUES DE IMPUESTOS (UODI) - EL COSTO PROMEDIO PONDERADO DEL USO DEL CAPITAL (INVERSIÓN * CPPC).
</t>
        </r>
      </text>
    </comment>
    <comment ref="A36" authorId="0">
      <text>
        <r>
          <rPr>
            <sz val="8"/>
            <rFont val="Tahoma"/>
            <family val="2"/>
          </rPr>
          <t xml:space="preserve">
LA UTILIDAD OPERATIVA DESPUES DE IMPUESTOS SE TOMA DE LA UAII Y SE LE APLICA LA TASA IMPOSITIVA.
</t>
        </r>
      </text>
    </comment>
    <comment ref="A37" authorId="0">
      <text>
        <r>
          <rPr>
            <sz val="8"/>
            <rFont val="Tahoma"/>
            <family val="2"/>
          </rPr>
          <t xml:space="preserve">
LA INVERSIÓN CORRESPONDE AL TOTAL DE LOS ACTIVOS QUE POSEE EL PROYECTO, LOS CUALES HAN SIDO FINANCIADOS POR LOS DIFERENTES PASIVOS Y POR EL PATRIMONIO DE LOS ACCIONISTAS.
</t>
        </r>
      </text>
    </comment>
    <comment ref="A38" authorId="0">
      <text>
        <r>
          <rPr>
            <sz val="8"/>
            <rFont val="Tahoma"/>
            <family val="2"/>
          </rPr>
          <t xml:space="preserve">
EL COSTO PROMEDIO PONDERADO DE CAPITAL SE TRAE DE LA TABLA ANTERIOR.
</t>
        </r>
      </text>
    </comment>
    <comment ref="A40" authorId="0">
      <text>
        <r>
          <rPr>
            <sz val="8"/>
            <rFont val="Tahoma"/>
            <family val="2"/>
          </rPr>
          <t xml:space="preserve">
EL VALOR ECONOMICO AGREGADO, TAMBIEN ES APLICADO A LOS PRODUCTOS, PARA CONOCER QUE TANTO VALOR GENERAN O DESTRUYEN LOS PRODUCTOS EN LA ORGANIZACIÓN, TAMBIEN PUEDE SER A PARTIR DE LOS SEGMENTOS DE MERCADO, HASTA LLEGAR EL ANALISIS A GRUPOS DE CLIENTES.
</t>
        </r>
      </text>
    </comment>
    <comment ref="A43" authorId="0">
      <text>
        <r>
          <rPr>
            <sz val="8"/>
            <rFont val="Tahoma"/>
            <family val="2"/>
          </rPr>
          <t xml:space="preserve">
EL VALOR ECONOMICO AGREGADO, ES COHERENTE CON TRES ELEMENTOS: A LA UTILIDAD OPERATIVA DESPUES DE IMPUESTOS, SE LE RESTA EL COSTO DE LA OBLIGACIÓN IMPOTECARIA NETA Y EL DIVIDENDO DE LOS ACCIONISTAS Y DA COMO RESULTADO EL EVA.</t>
        </r>
      </text>
    </comment>
    <comment ref="A48" authorId="0">
      <text>
        <r>
          <rPr>
            <sz val="8"/>
            <rFont val="Tahoma"/>
            <family val="2"/>
          </rPr>
          <t xml:space="preserve">
EL VALOR ECONOMICO AGREGADO, ES COHERENTE TAMBIÉN CON LA UTILIDAD DESPUES DE IMPUESTOS SE LE RETA EL DIVIDENDO A LOS ACCIONISTAS Y DA COMO RESULTADO EL MISMO EVA.</t>
        </r>
      </text>
    </comment>
  </commentList>
</comments>
</file>

<file path=xl/comments3.xml><?xml version="1.0" encoding="utf-8"?>
<comments xmlns="http://schemas.openxmlformats.org/spreadsheetml/2006/main">
  <authors>
    <author>USUARIO WIN98</author>
  </authors>
  <commentList>
    <comment ref="A3" authorId="0">
      <text>
        <r>
          <rPr>
            <sz val="8"/>
            <rFont val="Tahoma"/>
            <family val="2"/>
          </rPr>
          <t xml:space="preserve">
EL VALOR ECONOMICO AGREGADO, SE CALCULA SOBRE EL TOTAL DE LA ORGANIZACIÓN PARA CONOCER QUE TANTO VALOR GENERA O DESTRUYE EL EJERCICIO ECONÓMICO, CREANDOSE LA NECESIDAD DE ANALIZARLO A NIVEL DE PRODUCTOS, SEGMENTOS DE MERCADO, CLIENTES, ETC.</t>
        </r>
      </text>
    </comment>
    <comment ref="A4" authorId="0">
      <text>
        <r>
          <rPr>
            <sz val="8"/>
            <rFont val="Tahoma"/>
            <family val="2"/>
          </rPr>
          <t xml:space="preserve">
EL BALANCE GENERAL ESTA COMPUESTO POR TODOS LOS ACTIVOS, PASIVOS Y PATRIMONIO DE UNA ORGANIZACIÓN EMPRESARIAL.
</t>
        </r>
      </text>
    </comment>
    <comment ref="A10" authorId="0">
      <text>
        <r>
          <rPr>
            <sz val="8"/>
            <rFont val="Tahoma"/>
            <family val="2"/>
          </rPr>
          <t xml:space="preserve">
EL ESTADO DE RESULTADOS EN TERMINOS GENERALES ESTA COMPUESTOS POR LOS SIGUIENTES ELEMENTOS: OPERATIVO (COSTOS Y GASTOS) FINANCIERO (INTERESES) IMPOSITIVO (IMPUESTOS) Y POR ULTIMO EXCEDENTES (UTILIDADES DESPUES DE IMPUESTOS)
</t>
        </r>
      </text>
    </comment>
    <comment ref="A17" authorId="0">
      <text>
        <r>
          <rPr>
            <sz val="8"/>
            <rFont val="Tahoma"/>
            <family val="2"/>
          </rPr>
          <t xml:space="preserve">
PARA CALCULAR EL EVA SE DEBE INICIAR EL PROCESO A PARTIR DE LA UAII DESPUES DE IMPUESTOS O También COMO SE LLAMA UTILIDAD OPERATIVA DESPUESTOS DE IMPUESTOS.
</t>
        </r>
      </text>
    </comment>
    <comment ref="A23" authorId="0">
      <text>
        <r>
          <rPr>
            <sz val="8"/>
            <rFont val="Tahoma"/>
            <family val="2"/>
          </rPr>
          <t xml:space="preserve">
TODAS LAS TASAS DE INTERÉS TIENE UNA AHORRO EN IMPUESTOS Y LAS SIGUIENTES QUE PUEDEN SER POR CADA TIPO DE PASIVO, SE LES DEBE DESCONTAR EL EFECTO DE AHORRO, PORQUE NO HAN SIDO TENIDAS EN CUENTAS PARA DETERMINAR EL EVA.
</t>
        </r>
      </text>
    </comment>
    <comment ref="A24" authorId="0">
      <text>
        <r>
          <rPr>
            <sz val="8"/>
            <rFont val="Tahoma"/>
            <family val="2"/>
          </rPr>
          <t xml:space="preserve">
LA TASA NETA DE INTERÉS ES EL PRODUCTO DE LA TASA NOMINAL ANUAL POR EL FACTOR DE AHORRO EN IMPUESTOS.
</t>
        </r>
      </text>
    </comment>
    <comment ref="A29" authorId="0">
      <text>
        <r>
          <rPr>
            <sz val="8"/>
            <rFont val="Tahoma"/>
            <family val="2"/>
          </rPr>
          <t xml:space="preserve">
EL COSTO PROMEDIO PONDERADO DE CAPITAL SE CALCULA A PARTIR DE LA PARTICIPACIÓN DE CADA PASIVO POR LA TASA NETA DE INTERÉS, PARA HALLAR LUEGO EL USO DE LA INVERSIÓN.
</t>
        </r>
      </text>
    </comment>
    <comment ref="A35" authorId="0">
      <text>
        <r>
          <rPr>
            <sz val="8"/>
            <rFont val="Tahoma"/>
            <family val="2"/>
          </rPr>
          <t xml:space="preserve">
EL VALOR ECONOMICO AGREGADO, SE CALCULA A PARTIR DE TRES ELEMENTOS: UODI UTILIDAD OPERATIVA DESPUES DE IMPUESTOS (UODI) - EL COSTO PROMEDIO PONDERADO DEL USO DEL CAPITAL (INVERSIÓN * CPPC).
</t>
        </r>
      </text>
    </comment>
    <comment ref="A36" authorId="0">
      <text>
        <r>
          <rPr>
            <sz val="8"/>
            <rFont val="Tahoma"/>
            <family val="2"/>
          </rPr>
          <t xml:space="preserve">
LA UTILIDAD OPERATIVA DESPUES DE IMPUESTOS SE TOMA DE LA UAII Y SE LE APLICA LA TASA IMPOSITIVA.
</t>
        </r>
      </text>
    </comment>
    <comment ref="A37" authorId="0">
      <text>
        <r>
          <rPr>
            <sz val="8"/>
            <rFont val="Tahoma"/>
            <family val="2"/>
          </rPr>
          <t xml:space="preserve">
LA INVERSIÓN CORRESPONDE AL TOTAL DE LOS ACTIVOS QUE POSEE EL PROYECTO, LOS CUALES HAN SIDO FINANCIADOS POR LOS DIFERENTES PASIVOS Y POR EL PATRIMONIO DE LOS ACCIONISTAS.
</t>
        </r>
      </text>
    </comment>
    <comment ref="A38" authorId="0">
      <text>
        <r>
          <rPr>
            <sz val="8"/>
            <rFont val="Tahoma"/>
            <family val="2"/>
          </rPr>
          <t xml:space="preserve">
EL COSTO PROMEDIO PONDERADO DE CAPITAL SE TRAE DE LA TABLA ANTERIOR.
</t>
        </r>
      </text>
    </comment>
    <comment ref="A40" authorId="0">
      <text>
        <r>
          <rPr>
            <sz val="8"/>
            <rFont val="Tahoma"/>
            <family val="2"/>
          </rPr>
          <t xml:space="preserve">
EL VALOR ECONOMICO AGREGADO, TAMBIEN ES APLICADO A LOS PRODUCTOS, PARA CONOCER QUE TANTO VALOR GENERAN O DESTRUYEN LOS PRODUCTOS EN LA ORGANIZACIÓN, TAMBIEN PUEDE SER A PARTIR DE LOS SEGMENTOS DE MERCADO, HASTA LLEGAR EL ANALISIS A GRUPOS DE CLIENTES.
</t>
        </r>
      </text>
    </comment>
    <comment ref="A43" authorId="0">
      <text>
        <r>
          <rPr>
            <sz val="8"/>
            <rFont val="Tahoma"/>
            <family val="2"/>
          </rPr>
          <t xml:space="preserve">
EL VALOR ECONOMICO AGREGADO, ES COHERENTE CON TRES ELEMENTOS: A LA UTILIDAD OPERATIVA DESPUES DE IMPUESTOS, SE LE RESTA EL COSTO DE LA OBLIGACIÓN IMPOTECARIA NETA Y EL DIVIDENDO DE LOS ACCIONISTAS Y DA COMO RESULTADO EL EVA.</t>
        </r>
      </text>
    </comment>
    <comment ref="A48" authorId="0">
      <text>
        <r>
          <rPr>
            <sz val="8"/>
            <rFont val="Tahoma"/>
            <family val="2"/>
          </rPr>
          <t xml:space="preserve">
EL VALOR ECONOMICO AGREGADO, ES COHERENTE TAMBIÉN CON LA UTILIDAD DESPUES DE IMPUESTOS SE LE RETA EL DIVIDENDO A LOS ACCIONISTAS Y DA COMO RESULTADO EL MISMO EVA.</t>
        </r>
      </text>
    </comment>
  </commentList>
</comments>
</file>

<file path=xl/comments4.xml><?xml version="1.0" encoding="utf-8"?>
<comments xmlns="http://schemas.openxmlformats.org/spreadsheetml/2006/main">
  <authors>
    <author>USUARIO WIN98</author>
  </authors>
  <commentList>
    <comment ref="A3" authorId="0">
      <text>
        <r>
          <rPr>
            <sz val="8"/>
            <rFont val="Tahoma"/>
            <family val="2"/>
          </rPr>
          <t xml:space="preserve">
EL VALOR ECONOMICO AGREGADO, SE CALCULA SOBRE EL TOTAL DE LA ORGANIZACIÓN PARA CONOCER QUE TANTO VALOR GENERA O DESTRUYE EL EJERCICIO ECONÓMICO, CREANDOSE LA NECESIDAD DE ANALIZARLO A NIVEL DE PRODUCTOS, SEGMENTOS DE MERCADO, CLIENTES, ETC.</t>
        </r>
      </text>
    </comment>
    <comment ref="A4" authorId="0">
      <text>
        <r>
          <rPr>
            <sz val="8"/>
            <rFont val="Tahoma"/>
            <family val="2"/>
          </rPr>
          <t xml:space="preserve">
EL BALANCE GENERAL ESTA COMPUESTO POR TODOS LOS ACTIVOS, PASIVOS Y PATRIMONIO DE UNA ORGANIZACIÓN EMPRESARIAL.
</t>
        </r>
      </text>
    </comment>
    <comment ref="A10" authorId="0">
      <text>
        <r>
          <rPr>
            <sz val="8"/>
            <rFont val="Tahoma"/>
            <family val="2"/>
          </rPr>
          <t xml:space="preserve">
EL ESTADO DE RESULTADOS EN TERMINOS GENERALES ESTA COMPUESTOS POR LOS SIGUIENTES ELEMENTOS: OPERATIVO (COSTOS Y GASTOS) FINANCIERO (INTERESES) IMPOSITIVO (IMPUESTOS) Y POR ULTIMO EXCEDENTES (UTILIDADES DESPUES DE IMPUESTOS)
</t>
        </r>
      </text>
    </comment>
    <comment ref="A17" authorId="0">
      <text>
        <r>
          <rPr>
            <sz val="8"/>
            <rFont val="Tahoma"/>
            <family val="2"/>
          </rPr>
          <t xml:space="preserve">
PARA CALCULAR EL EVA SE DEBE INICIAR EL PROCESO A PARTIR DE LA UAII DESPUES DE IMPUESTOS O También COMO SE LLAMA UTILIDAD OPERATIVA DESPUESTOS DE IMPUESTOS.
</t>
        </r>
      </text>
    </comment>
    <comment ref="A23" authorId="0">
      <text>
        <r>
          <rPr>
            <sz val="8"/>
            <rFont val="Tahoma"/>
            <family val="2"/>
          </rPr>
          <t xml:space="preserve">
TODAS LAS TASAS DE INTERÉS TIENE UNA AHORRO EN IMPUESTOS Y LAS SIGUIENTES QUE PUEDEN SER POR CADA TIPO DE PASIVO, SE LES DEBE DESCONTAR EL EFECTO DE AHORRO, PORQUE NO HAN SIDO TENIDAS EN CUENTAS PARA DETERMINAR EL EVA.
</t>
        </r>
      </text>
    </comment>
    <comment ref="A24" authorId="0">
      <text>
        <r>
          <rPr>
            <sz val="8"/>
            <rFont val="Tahoma"/>
            <family val="2"/>
          </rPr>
          <t xml:space="preserve">
LA TASA NETA DE INTERÉS ES EL PRODUCTO DE LA TASA NOMINAL ANUAL POR EL FACTOR DE AHORRO EN IMPUESTOS.
</t>
        </r>
      </text>
    </comment>
    <comment ref="A29" authorId="0">
      <text>
        <r>
          <rPr>
            <sz val="8"/>
            <rFont val="Tahoma"/>
            <family val="2"/>
          </rPr>
          <t xml:space="preserve">
EL COSTO PROMEDIO PONDERADO DE CAPITAL SE CALCULA A PARTIR DE LA PARTICIPACIÓN DE CADA PASIVO POR LA TASA NETA DE INTERÉS, PARA HALLAR LUEGO EL USO DE LA INVERSIÓN.
</t>
        </r>
      </text>
    </comment>
    <comment ref="A35" authorId="0">
      <text>
        <r>
          <rPr>
            <sz val="8"/>
            <rFont val="Tahoma"/>
            <family val="2"/>
          </rPr>
          <t xml:space="preserve">
EL VALOR ECONOMICO AGREGADO, SE CALCULA A PARTIR DE TRES ELEMENTOS: UODI UTILIDAD OPERATIVA DESPUES DE IMPUESTOS (UODI) - EL COSTO PROMEDIO PONDERADO DEL USO DEL CAPITAL (INVERSIÓN * CPPC).
</t>
        </r>
      </text>
    </comment>
    <comment ref="A36" authorId="0">
      <text>
        <r>
          <rPr>
            <sz val="8"/>
            <rFont val="Tahoma"/>
            <family val="2"/>
          </rPr>
          <t xml:space="preserve">
LA UTILIDAD OPERATIVA DESPUES DE IMPUESTOS SE TOMA DE LA UAII Y SE LE APLICA LA TASA IMPOSITIVA.
</t>
        </r>
      </text>
    </comment>
    <comment ref="A37" authorId="0">
      <text>
        <r>
          <rPr>
            <sz val="8"/>
            <rFont val="Tahoma"/>
            <family val="2"/>
          </rPr>
          <t xml:space="preserve">
LA INVERSIÓN CORRESPONDE AL TOTAL DE LOS ACTIVOS QUE POSEE EL PROYECTO, LOS CUALES HAN SIDO FINANCIADOS POR LOS DIFERENTES PASIVOS Y POR EL PATRIMONIO DE LOS ACCIONISTAS.
</t>
        </r>
      </text>
    </comment>
    <comment ref="A38" authorId="0">
      <text>
        <r>
          <rPr>
            <sz val="8"/>
            <rFont val="Tahoma"/>
            <family val="2"/>
          </rPr>
          <t xml:space="preserve">
EL COSTO PROMEDIO PONDERADO DE CAPITAL SE TRAE DE LA TABLA ANTERIOR.
</t>
        </r>
      </text>
    </comment>
    <comment ref="A40" authorId="0">
      <text>
        <r>
          <rPr>
            <sz val="8"/>
            <rFont val="Tahoma"/>
            <family val="2"/>
          </rPr>
          <t xml:space="preserve">
EL VALOR ECONOMICO AGREGADO, TAMBIEN ES APLICADO A LOS PRODUCTOS, PARA CONOCER QUE TANTO VALOR GENERAN O DESTRUYEN LOS PRODUCTOS EN LA ORGANIZACIÓN, TAMBIEN PUEDE SER A PARTIR DE LOS SEGMENTOS DE MERCADO, HASTA LLEGAR EL ANALISIS A GRUPOS DE CLIENTES.
</t>
        </r>
      </text>
    </comment>
    <comment ref="A43" authorId="0">
      <text>
        <r>
          <rPr>
            <sz val="8"/>
            <rFont val="Tahoma"/>
            <family val="2"/>
          </rPr>
          <t xml:space="preserve">
EL VALOR ECONOMICO AGREGADO, ES COHERENTE CON TRES ELEMENTOS: A LA UTILIDAD OPERATIVA DESPUES DE IMPUESTOS, SE LE RESTA EL COSTO DE LA OBLIGACIÓN IMPOTECARIA NETA Y EL DIVIDENDO DE LOS ACCIONISTAS Y DA COMO RESULTADO EL EVA.</t>
        </r>
      </text>
    </comment>
    <comment ref="A48" authorId="0">
      <text>
        <r>
          <rPr>
            <sz val="8"/>
            <rFont val="Tahoma"/>
            <family val="2"/>
          </rPr>
          <t xml:space="preserve">
EL VALOR ECONOMICO AGREGADO, ES COHERENTE TAMBIÉN CON LA UTILIDAD DESPUES DE IMPUESTOS SE LE RETA EL DIVIDENDO A LOS ACCIONISTAS Y DA COMO RESULTADO EL MISMO EVA.</t>
        </r>
      </text>
    </comment>
  </commentList>
</comments>
</file>

<file path=xl/sharedStrings.xml><?xml version="1.0" encoding="utf-8"?>
<sst xmlns="http://schemas.openxmlformats.org/spreadsheetml/2006/main" count="212" uniqueCount="47">
  <si>
    <t>total</t>
  </si>
  <si>
    <t>EVA</t>
  </si>
  <si>
    <t>UODI</t>
  </si>
  <si>
    <t>UDI</t>
  </si>
  <si>
    <t>CPPC</t>
  </si>
  <si>
    <t>impuestos</t>
  </si>
  <si>
    <t>Activos</t>
  </si>
  <si>
    <t>Corriente</t>
  </si>
  <si>
    <t>A. Fijo</t>
  </si>
  <si>
    <t>Pasivos</t>
  </si>
  <si>
    <t>Hipoteca</t>
  </si>
  <si>
    <t>Capital</t>
  </si>
  <si>
    <t>Ventas</t>
  </si>
  <si>
    <t>Costo</t>
  </si>
  <si>
    <t>U. bruta</t>
  </si>
  <si>
    <t>UAII</t>
  </si>
  <si>
    <t>UAI</t>
  </si>
  <si>
    <t>Impuestos</t>
  </si>
  <si>
    <t>Pasivo</t>
  </si>
  <si>
    <t>Participa.</t>
  </si>
  <si>
    <t xml:space="preserve">U. O.D.I. </t>
  </si>
  <si>
    <t>U.D.I.</t>
  </si>
  <si>
    <t>A. Imp.</t>
  </si>
  <si>
    <t>EBIT</t>
  </si>
  <si>
    <t>VALOR ECONÓMICO AGREGADO</t>
  </si>
  <si>
    <t>BALANCE GENERAL</t>
  </si>
  <si>
    <t>ESTADO DE RESULTADO</t>
  </si>
  <si>
    <t>CONTABLE</t>
  </si>
  <si>
    <t>G. ventas</t>
  </si>
  <si>
    <t>Interes</t>
  </si>
  <si>
    <t>G admón</t>
  </si>
  <si>
    <t>TASAS NETAS DE INTERÉS</t>
  </si>
  <si>
    <t>Tasa</t>
  </si>
  <si>
    <t>Tasa N</t>
  </si>
  <si>
    <t>Tasa interés</t>
  </si>
  <si>
    <t>Dividendos</t>
  </si>
  <si>
    <t>COSTO PROMEDIO PONDERADO DE CAPITAL</t>
  </si>
  <si>
    <t>Total</t>
  </si>
  <si>
    <t>Tasa neta</t>
  </si>
  <si>
    <t>Patrimonio</t>
  </si>
  <si>
    <t>Utilidad Operativa Después de Impuestos</t>
  </si>
  <si>
    <t>Inversión en el negocio</t>
  </si>
  <si>
    <t>Costo Promedio Ponderado de Capital</t>
  </si>
  <si>
    <t>Costo por el Uso de la Inversión</t>
  </si>
  <si>
    <t>COHERENCIAS</t>
  </si>
  <si>
    <t>Intereses netos de pasivos</t>
  </si>
  <si>
    <t>Dividendo sobre capital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</si>
</sst>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0.000%"/>
    <numFmt numFmtId="182" formatCode="0.0000%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0" fontId="4" fillId="0" borderId="10" xfId="5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0" fontId="4" fillId="0" borderId="0" xfId="5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180" fontId="4" fillId="0" borderId="18" xfId="52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0" fontId="3" fillId="0" borderId="10" xfId="52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80" fontId="4" fillId="0" borderId="10" xfId="0" applyNumberFormat="1" applyFont="1" applyBorder="1" applyAlignment="1">
      <alignment/>
    </xf>
    <xf numFmtId="3" fontId="4" fillId="0" borderId="18" xfId="52" applyNumberFormat="1" applyFont="1" applyBorder="1" applyAlignment="1">
      <alignment/>
    </xf>
    <xf numFmtId="180" fontId="4" fillId="33" borderId="10" xfId="52" applyNumberFormat="1" applyFont="1" applyFill="1" applyBorder="1" applyAlignment="1">
      <alignment/>
    </xf>
    <xf numFmtId="180" fontId="41" fillId="34" borderId="10" xfId="52" applyNumberFormat="1" applyFont="1" applyFill="1" applyBorder="1" applyAlignment="1">
      <alignment/>
    </xf>
    <xf numFmtId="180" fontId="41" fillId="0" borderId="10" xfId="52" applyNumberFormat="1" applyFont="1" applyBorder="1" applyAlignment="1">
      <alignment/>
    </xf>
    <xf numFmtId="180" fontId="41" fillId="0" borderId="18" xfId="52" applyNumberFormat="1" applyFont="1" applyBorder="1" applyAlignment="1">
      <alignment/>
    </xf>
    <xf numFmtId="180" fontId="41" fillId="0" borderId="10" xfId="0" applyNumberFormat="1" applyFont="1" applyBorder="1" applyAlignment="1">
      <alignment/>
    </xf>
    <xf numFmtId="3" fontId="41" fillId="0" borderId="18" xfId="52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64" zoomScaleNormal="64" zoomScalePageLayoutView="0" workbookViewId="0" topLeftCell="A1">
      <selection activeCell="L33" sqref="L33"/>
    </sheetView>
  </sheetViews>
  <sheetFormatPr defaultColWidth="11.421875" defaultRowHeight="12.75"/>
  <cols>
    <col min="1" max="1" width="2.421875" style="0" customWidth="1"/>
    <col min="2" max="2" width="2.28125" style="0" customWidth="1"/>
    <col min="3" max="3" width="2.8515625" style="0" customWidth="1"/>
    <col min="4" max="4" width="14.28125" style="0" customWidth="1"/>
    <col min="7" max="7" width="11.57421875" style="0" customWidth="1"/>
    <col min="9" max="9" width="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1"/>
      <c r="C2" s="46" t="s">
        <v>24</v>
      </c>
      <c r="D2" s="47"/>
      <c r="E2" s="47"/>
      <c r="F2" s="47"/>
      <c r="G2" s="47"/>
      <c r="H2" s="48"/>
      <c r="I2" s="1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6">
        <v>1</v>
      </c>
      <c r="D4" s="43" t="s">
        <v>25</v>
      </c>
      <c r="E4" s="44"/>
      <c r="F4" s="44"/>
      <c r="G4" s="44"/>
      <c r="H4" s="45"/>
      <c r="I4" s="16"/>
    </row>
    <row r="5" spans="1:9" ht="15.75">
      <c r="A5" s="1"/>
      <c r="B5" s="1"/>
      <c r="C5" s="3"/>
      <c r="D5" s="9" t="s">
        <v>6</v>
      </c>
      <c r="E5" s="10"/>
      <c r="F5" s="1"/>
      <c r="G5" s="9" t="s">
        <v>9</v>
      </c>
      <c r="H5" s="10"/>
      <c r="I5" s="12"/>
    </row>
    <row r="6" spans="1:9" ht="15">
      <c r="A6" s="1"/>
      <c r="B6" s="1"/>
      <c r="C6" s="3"/>
      <c r="D6" s="5" t="s">
        <v>7</v>
      </c>
      <c r="E6" s="26">
        <v>100000</v>
      </c>
      <c r="F6" s="27"/>
      <c r="G6" s="26" t="s">
        <v>10</v>
      </c>
      <c r="H6" s="26">
        <v>150000</v>
      </c>
      <c r="I6" s="12"/>
    </row>
    <row r="7" spans="1:9" ht="15">
      <c r="A7" s="1"/>
      <c r="B7" s="1"/>
      <c r="C7" s="3"/>
      <c r="D7" s="5" t="s">
        <v>8</v>
      </c>
      <c r="E7" s="26">
        <v>100000</v>
      </c>
      <c r="F7" s="27"/>
      <c r="G7" s="26" t="s">
        <v>11</v>
      </c>
      <c r="H7" s="26">
        <v>50000</v>
      </c>
      <c r="I7" s="12"/>
    </row>
    <row r="8" spans="1:9" ht="15.75" thickBot="1">
      <c r="A8" s="1"/>
      <c r="B8" s="1"/>
      <c r="C8" s="3"/>
      <c r="D8" s="5" t="s">
        <v>0</v>
      </c>
      <c r="E8" s="28">
        <f>SUM(E6:E7)</f>
        <v>200000</v>
      </c>
      <c r="F8" s="27"/>
      <c r="G8" s="26"/>
      <c r="H8" s="28">
        <f>SUM(H6:H7)</f>
        <v>200000</v>
      </c>
      <c r="I8" s="12"/>
    </row>
    <row r="9" spans="1:9" ht="15.75" thickTop="1">
      <c r="A9" s="1"/>
      <c r="B9" s="1"/>
      <c r="C9" s="3"/>
      <c r="D9" s="3"/>
      <c r="E9" s="3"/>
      <c r="F9" s="3"/>
      <c r="G9" s="3"/>
      <c r="H9" s="3"/>
      <c r="I9" s="3"/>
    </row>
    <row r="10" spans="1:9" ht="15.75">
      <c r="A10" s="1"/>
      <c r="B10" s="1"/>
      <c r="C10" s="6">
        <v>2</v>
      </c>
      <c r="D10" s="43" t="s">
        <v>26</v>
      </c>
      <c r="E10" s="44"/>
      <c r="F10" s="44"/>
      <c r="G10" s="44"/>
      <c r="H10" s="45"/>
      <c r="I10" s="16"/>
    </row>
    <row r="11" spans="1:9" ht="15.75">
      <c r="A11" s="1"/>
      <c r="B11" s="1"/>
      <c r="C11" s="19"/>
      <c r="D11" s="43" t="s">
        <v>27</v>
      </c>
      <c r="E11" s="45"/>
      <c r="F11" s="16"/>
      <c r="G11" s="43" t="s">
        <v>1</v>
      </c>
      <c r="H11" s="45"/>
      <c r="I11" s="16"/>
    </row>
    <row r="12" spans="1:9" ht="15">
      <c r="A12" s="1"/>
      <c r="B12" s="1"/>
      <c r="C12" s="3"/>
      <c r="D12" s="15" t="s">
        <v>12</v>
      </c>
      <c r="E12" s="29">
        <v>600000</v>
      </c>
      <c r="F12" s="30"/>
      <c r="G12" s="30"/>
      <c r="H12" s="30"/>
      <c r="I12" s="3"/>
    </row>
    <row r="13" spans="1:9" ht="15">
      <c r="A13" s="1"/>
      <c r="B13" s="1"/>
      <c r="C13" s="3"/>
      <c r="D13" s="5" t="s">
        <v>13</v>
      </c>
      <c r="E13" s="26">
        <v>400000</v>
      </c>
      <c r="F13" s="30"/>
      <c r="G13" s="30"/>
      <c r="H13" s="30"/>
      <c r="I13" s="3"/>
    </row>
    <row r="14" spans="1:9" ht="15">
      <c r="A14" s="1"/>
      <c r="B14" s="1"/>
      <c r="C14" s="3"/>
      <c r="D14" s="5" t="s">
        <v>14</v>
      </c>
      <c r="E14" s="26">
        <f>E12-E13</f>
        <v>200000</v>
      </c>
      <c r="F14" s="30"/>
      <c r="G14" s="30"/>
      <c r="H14" s="30"/>
      <c r="I14" s="3"/>
    </row>
    <row r="15" spans="1:9" ht="15">
      <c r="A15" s="1"/>
      <c r="B15" s="1"/>
      <c r="C15" s="3"/>
      <c r="D15" s="5" t="s">
        <v>30</v>
      </c>
      <c r="E15" s="26">
        <v>50000</v>
      </c>
      <c r="F15" s="30"/>
      <c r="G15" s="30"/>
      <c r="H15" s="30"/>
      <c r="I15" s="3"/>
    </row>
    <row r="16" spans="1:9" ht="15">
      <c r="A16" s="1"/>
      <c r="B16" s="1"/>
      <c r="C16" s="3"/>
      <c r="D16" s="5" t="s">
        <v>28</v>
      </c>
      <c r="E16" s="26">
        <v>50000</v>
      </c>
      <c r="F16" s="30"/>
      <c r="G16" s="30"/>
      <c r="H16" s="30"/>
      <c r="I16" s="3"/>
    </row>
    <row r="17" spans="1:10" ht="15">
      <c r="A17" s="1"/>
      <c r="B17" s="1"/>
      <c r="C17" s="3"/>
      <c r="D17" s="5" t="s">
        <v>15</v>
      </c>
      <c r="E17" s="26">
        <f>E14-E15-E16</f>
        <v>100000</v>
      </c>
      <c r="F17" s="27"/>
      <c r="G17" s="26" t="str">
        <f>D17</f>
        <v>UAII</v>
      </c>
      <c r="H17" s="26">
        <f>E17</f>
        <v>100000</v>
      </c>
      <c r="I17" s="12"/>
      <c r="J17" t="s">
        <v>23</v>
      </c>
    </row>
    <row r="18" spans="1:9" ht="15">
      <c r="A18" s="1"/>
      <c r="B18" s="1"/>
      <c r="C18" s="4"/>
      <c r="D18" s="5" t="s">
        <v>29</v>
      </c>
      <c r="E18" s="26">
        <f>H6*E26</f>
        <v>45000</v>
      </c>
      <c r="F18" s="27"/>
      <c r="G18" s="26" t="s">
        <v>5</v>
      </c>
      <c r="H18" s="26">
        <f>H17*E25</f>
        <v>33000</v>
      </c>
      <c r="I18" s="12"/>
    </row>
    <row r="19" spans="1:9" ht="15">
      <c r="A19" s="1"/>
      <c r="B19" s="1"/>
      <c r="C19" s="4"/>
      <c r="D19" s="5" t="s">
        <v>16</v>
      </c>
      <c r="E19" s="26">
        <f>E17-E18</f>
        <v>55000</v>
      </c>
      <c r="F19" s="27"/>
      <c r="G19" s="26" t="s">
        <v>2</v>
      </c>
      <c r="H19" s="26">
        <f>H17-H18</f>
        <v>67000</v>
      </c>
      <c r="I19" s="12"/>
    </row>
    <row r="20" spans="1:9" ht="15">
      <c r="A20" s="1"/>
      <c r="B20" s="1"/>
      <c r="C20" s="4"/>
      <c r="D20" s="5" t="s">
        <v>17</v>
      </c>
      <c r="E20" s="26">
        <f>E19*E25</f>
        <v>18150</v>
      </c>
      <c r="F20" s="30"/>
      <c r="G20" s="30"/>
      <c r="H20" s="30"/>
      <c r="I20" s="3"/>
    </row>
    <row r="21" spans="1:9" ht="15.75" thickBot="1">
      <c r="A21" s="1"/>
      <c r="B21" s="1"/>
      <c r="C21" s="3"/>
      <c r="D21" s="5" t="s">
        <v>3</v>
      </c>
      <c r="E21" s="28">
        <f>E19-E20</f>
        <v>36850</v>
      </c>
      <c r="F21" s="30"/>
      <c r="G21" s="30"/>
      <c r="H21" s="30"/>
      <c r="I21" s="3"/>
    </row>
    <row r="22" spans="1:9" ht="15.75" thickTop="1">
      <c r="A22" s="1"/>
      <c r="B22" s="1"/>
      <c r="C22" s="3"/>
      <c r="D22" s="3"/>
      <c r="E22" s="3"/>
      <c r="F22" s="3"/>
      <c r="G22" s="3"/>
      <c r="H22" s="3"/>
      <c r="I22" s="3"/>
    </row>
    <row r="23" spans="1:9" ht="15.75">
      <c r="A23" s="1"/>
      <c r="B23" s="1"/>
      <c r="C23" s="6">
        <v>3</v>
      </c>
      <c r="D23" s="43" t="s">
        <v>31</v>
      </c>
      <c r="E23" s="44"/>
      <c r="F23" s="44"/>
      <c r="G23" s="44"/>
      <c r="H23" s="45"/>
      <c r="I23" s="16"/>
    </row>
    <row r="24" spans="1:9" ht="15.75">
      <c r="A24" s="1"/>
      <c r="B24" s="1"/>
      <c r="C24" s="19"/>
      <c r="D24" s="20"/>
      <c r="E24" s="20" t="s">
        <v>32</v>
      </c>
      <c r="F24" s="20" t="s">
        <v>22</v>
      </c>
      <c r="G24" s="20" t="s">
        <v>33</v>
      </c>
      <c r="H24" s="16"/>
      <c r="I24" s="16"/>
    </row>
    <row r="25" spans="1:9" ht="15.75">
      <c r="A25" s="1"/>
      <c r="B25" s="1"/>
      <c r="C25" s="2"/>
      <c r="D25" s="13" t="s">
        <v>17</v>
      </c>
      <c r="E25" s="37">
        <v>0.33</v>
      </c>
      <c r="F25" s="14"/>
      <c r="G25" s="8"/>
      <c r="H25" s="12"/>
      <c r="I25" s="12"/>
    </row>
    <row r="26" spans="1:9" ht="15">
      <c r="A26" s="1"/>
      <c r="B26" s="1"/>
      <c r="C26" s="3"/>
      <c r="D26" s="5" t="s">
        <v>34</v>
      </c>
      <c r="E26" s="37">
        <v>0.3</v>
      </c>
      <c r="F26" s="11">
        <f>(1-E25)</f>
        <v>0.6699999999999999</v>
      </c>
      <c r="G26" s="11">
        <f>E26*F26</f>
        <v>0.20099999999999998</v>
      </c>
      <c r="H26" s="3"/>
      <c r="I26" s="3"/>
    </row>
    <row r="27" spans="1:9" ht="15">
      <c r="A27" s="1"/>
      <c r="B27" s="1"/>
      <c r="C27" s="3"/>
      <c r="D27" s="5" t="s">
        <v>35</v>
      </c>
      <c r="E27" s="11">
        <v>0.12</v>
      </c>
      <c r="F27" s="11"/>
      <c r="G27" s="11">
        <f>E27</f>
        <v>0.12</v>
      </c>
      <c r="H27" s="3"/>
      <c r="I27" s="3"/>
    </row>
    <row r="28" spans="1:9" ht="15">
      <c r="A28" s="1"/>
      <c r="B28" s="1"/>
      <c r="C28" s="3"/>
      <c r="D28" s="3"/>
      <c r="E28" s="3"/>
      <c r="F28" s="3"/>
      <c r="G28" s="3"/>
      <c r="H28" s="3"/>
      <c r="I28" s="3"/>
    </row>
    <row r="29" spans="1:9" ht="15.75">
      <c r="A29" s="1"/>
      <c r="B29" s="1"/>
      <c r="C29" s="6">
        <v>4</v>
      </c>
      <c r="D29" s="43" t="s">
        <v>36</v>
      </c>
      <c r="E29" s="44"/>
      <c r="F29" s="44"/>
      <c r="G29" s="44"/>
      <c r="H29" s="45"/>
      <c r="I29" s="16"/>
    </row>
    <row r="30" spans="1:9" ht="15.75">
      <c r="A30" s="1"/>
      <c r="B30" s="1"/>
      <c r="C30" s="19"/>
      <c r="D30" s="5"/>
      <c r="E30" s="31" t="s">
        <v>37</v>
      </c>
      <c r="F30" s="31" t="s">
        <v>19</v>
      </c>
      <c r="G30" s="31" t="s">
        <v>38</v>
      </c>
      <c r="H30" s="6" t="s">
        <v>4</v>
      </c>
      <c r="I30" s="16"/>
    </row>
    <row r="31" spans="1:9" ht="15">
      <c r="A31" s="1"/>
      <c r="B31" s="1"/>
      <c r="C31" s="3"/>
      <c r="D31" s="5" t="s">
        <v>18</v>
      </c>
      <c r="E31" s="26">
        <f>H6</f>
        <v>150000</v>
      </c>
      <c r="F31" s="11">
        <f>E31/$E$33</f>
        <v>0.75</v>
      </c>
      <c r="G31" s="11">
        <f>G26</f>
        <v>0.20099999999999998</v>
      </c>
      <c r="H31" s="11">
        <f>F31*G31</f>
        <v>0.15075</v>
      </c>
      <c r="I31" s="18"/>
    </row>
    <row r="32" spans="1:9" ht="15">
      <c r="A32" s="1"/>
      <c r="B32" s="1"/>
      <c r="C32" s="3"/>
      <c r="D32" s="5" t="s">
        <v>39</v>
      </c>
      <c r="E32" s="26">
        <f>H7</f>
        <v>50000</v>
      </c>
      <c r="F32" s="11">
        <f>E32/$E$33</f>
        <v>0.25</v>
      </c>
      <c r="G32" s="11">
        <f>G27</f>
        <v>0.12</v>
      </c>
      <c r="H32" s="11">
        <f>F32*G32</f>
        <v>0.03</v>
      </c>
      <c r="I32" s="18"/>
    </row>
    <row r="33" spans="1:9" ht="15">
      <c r="A33" s="1"/>
      <c r="B33" s="1"/>
      <c r="C33" s="3"/>
      <c r="D33" s="5"/>
      <c r="E33" s="26">
        <f>SUM(E31:E32)</f>
        <v>200000</v>
      </c>
      <c r="F33" s="11">
        <f>SUM(F31:F32)</f>
        <v>1</v>
      </c>
      <c r="G33" s="22"/>
      <c r="H33" s="22">
        <f>SUM(H31:H32)</f>
        <v>0.18075</v>
      </c>
      <c r="I33" s="18"/>
    </row>
    <row r="34" spans="1:9" ht="15">
      <c r="A34" s="1"/>
      <c r="B34" s="1"/>
      <c r="C34" s="3"/>
      <c r="D34" s="3"/>
      <c r="E34" s="3"/>
      <c r="F34" s="3"/>
      <c r="G34" s="23"/>
      <c r="H34" s="7"/>
      <c r="I34" s="3"/>
    </row>
    <row r="35" spans="1:9" ht="15.75">
      <c r="A35" s="1"/>
      <c r="B35" s="1"/>
      <c r="C35" s="6">
        <v>5</v>
      </c>
      <c r="D35" s="9" t="s">
        <v>1</v>
      </c>
      <c r="E35" s="21"/>
      <c r="F35" s="21"/>
      <c r="G35" s="32"/>
      <c r="H35" s="24"/>
      <c r="I35" s="19"/>
    </row>
    <row r="36" spans="1:9" ht="15">
      <c r="A36" s="1"/>
      <c r="B36" s="1"/>
      <c r="C36" s="3"/>
      <c r="D36" s="13" t="s">
        <v>40</v>
      </c>
      <c r="E36" s="21"/>
      <c r="F36" s="33"/>
      <c r="G36" s="34"/>
      <c r="H36" s="26">
        <f>H19</f>
        <v>67000</v>
      </c>
      <c r="I36" s="12"/>
    </row>
    <row r="37" spans="1:9" ht="15">
      <c r="A37" s="1"/>
      <c r="B37" s="1"/>
      <c r="C37" s="3"/>
      <c r="D37" s="13" t="s">
        <v>41</v>
      </c>
      <c r="E37" s="21"/>
      <c r="F37" s="33"/>
      <c r="G37" s="34"/>
      <c r="H37" s="26">
        <f>E8</f>
        <v>200000</v>
      </c>
      <c r="I37" s="12"/>
    </row>
    <row r="38" spans="1:9" ht="15">
      <c r="A38" s="1"/>
      <c r="B38" s="1"/>
      <c r="C38" s="3"/>
      <c r="D38" s="13" t="s">
        <v>42</v>
      </c>
      <c r="E38" s="21"/>
      <c r="F38" s="33"/>
      <c r="G38" s="34"/>
      <c r="H38" s="35">
        <f>H33</f>
        <v>0.18075</v>
      </c>
      <c r="I38" s="12"/>
    </row>
    <row r="39" spans="1:9" ht="15">
      <c r="A39" s="1"/>
      <c r="B39" s="1"/>
      <c r="C39" s="3"/>
      <c r="D39" s="13" t="s">
        <v>43</v>
      </c>
      <c r="E39" s="21"/>
      <c r="F39" s="33"/>
      <c r="G39" s="34"/>
      <c r="H39" s="36">
        <f>H37*H38</f>
        <v>36150</v>
      </c>
      <c r="I39" s="12"/>
    </row>
    <row r="40" spans="1:9" ht="16.5" thickBot="1">
      <c r="A40" s="1"/>
      <c r="B40" s="1"/>
      <c r="C40" s="3"/>
      <c r="D40" s="9" t="s">
        <v>1</v>
      </c>
      <c r="E40" s="21"/>
      <c r="F40" s="33"/>
      <c r="G40" s="34"/>
      <c r="H40" s="28">
        <f>H36-H39</f>
        <v>30850</v>
      </c>
      <c r="I40" s="12"/>
    </row>
    <row r="41" spans="1:9" ht="15.75" thickTop="1">
      <c r="A41" s="1"/>
      <c r="B41" s="1"/>
      <c r="C41" s="3"/>
      <c r="D41" s="3"/>
      <c r="E41" s="3"/>
      <c r="F41" s="3"/>
      <c r="H41" s="25"/>
      <c r="I41" s="3"/>
    </row>
    <row r="42" spans="1:9" ht="15.75">
      <c r="A42" s="1"/>
      <c r="B42" s="1"/>
      <c r="C42" s="6">
        <v>6</v>
      </c>
      <c r="D42" s="9" t="s">
        <v>44</v>
      </c>
      <c r="E42" s="21"/>
      <c r="F42" s="33"/>
      <c r="G42" s="34"/>
      <c r="H42" s="10"/>
      <c r="I42" s="3"/>
    </row>
    <row r="43" spans="1:9" ht="15">
      <c r="A43" s="1"/>
      <c r="B43" s="1"/>
      <c r="C43" s="3"/>
      <c r="D43" s="13" t="s">
        <v>20</v>
      </c>
      <c r="E43" s="21"/>
      <c r="F43" s="33"/>
      <c r="G43" s="34"/>
      <c r="H43" s="26">
        <f>H36</f>
        <v>67000</v>
      </c>
      <c r="I43" s="3"/>
    </row>
    <row r="44" spans="1:9" ht="15">
      <c r="A44" s="1"/>
      <c r="B44" s="1"/>
      <c r="C44" s="3"/>
      <c r="D44" s="13" t="s">
        <v>45</v>
      </c>
      <c r="E44" s="21"/>
      <c r="F44" s="33"/>
      <c r="G44" s="34"/>
      <c r="H44" s="26">
        <f>H6*G26</f>
        <v>30149.999999999996</v>
      </c>
      <c r="I44" s="3"/>
    </row>
    <row r="45" spans="1:9" ht="15">
      <c r="A45" s="1"/>
      <c r="B45" s="1"/>
      <c r="C45" s="3"/>
      <c r="D45" s="13" t="s">
        <v>46</v>
      </c>
      <c r="E45" s="21"/>
      <c r="G45" s="33"/>
      <c r="H45" s="26">
        <f>H7*G27</f>
        <v>6000</v>
      </c>
      <c r="I45" s="3"/>
    </row>
    <row r="46" spans="1:9" ht="15.75">
      <c r="A46" s="1"/>
      <c r="B46" s="1"/>
      <c r="C46" s="3"/>
      <c r="D46" s="9" t="s">
        <v>1</v>
      </c>
      <c r="E46" s="21"/>
      <c r="F46" s="33"/>
      <c r="G46" s="34"/>
      <c r="H46" s="26">
        <f>H43-H44-H45</f>
        <v>30850</v>
      </c>
      <c r="I46" s="3"/>
    </row>
    <row r="47" spans="2:9" ht="15">
      <c r="B47" s="1"/>
      <c r="C47" s="3"/>
      <c r="D47" s="3"/>
      <c r="E47" s="3"/>
      <c r="F47" s="3"/>
      <c r="H47" s="3"/>
      <c r="I47" s="3"/>
    </row>
    <row r="48" spans="1:8" ht="15">
      <c r="A48" s="1"/>
      <c r="D48" s="13" t="s">
        <v>21</v>
      </c>
      <c r="E48" s="21"/>
      <c r="F48" s="33"/>
      <c r="G48" s="34"/>
      <c r="H48" s="26">
        <f>E21</f>
        <v>36850</v>
      </c>
    </row>
    <row r="49" spans="4:8" ht="15">
      <c r="D49" s="13" t="s">
        <v>46</v>
      </c>
      <c r="E49" s="21"/>
      <c r="F49" s="33"/>
      <c r="G49" s="34"/>
      <c r="H49" s="26">
        <f>H7*G27</f>
        <v>6000</v>
      </c>
    </row>
    <row r="50" spans="4:8" ht="15.75">
      <c r="D50" s="9" t="s">
        <v>1</v>
      </c>
      <c r="E50" s="21"/>
      <c r="F50" s="33"/>
      <c r="G50" s="34"/>
      <c r="H50" s="26">
        <f>H48-H49</f>
        <v>30850</v>
      </c>
    </row>
  </sheetData>
  <sheetProtection/>
  <mergeCells count="7">
    <mergeCell ref="D29:H29"/>
    <mergeCell ref="C2:H2"/>
    <mergeCell ref="D4:H4"/>
    <mergeCell ref="D10:H10"/>
    <mergeCell ref="D23:H23"/>
    <mergeCell ref="D11:E11"/>
    <mergeCell ref="G11:H11"/>
  </mergeCells>
  <printOptions horizontalCentered="1" verticalCentered="1"/>
  <pageMargins left="0.7480314960629921" right="0.5118110236220472" top="0.2362204724409449" bottom="0.984251968503937" header="0" footer="0"/>
  <pageSetup cellComments="atEnd" horizontalDpi="300" verticalDpi="300" orientation="portrait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77" zoomScaleNormal="77" zoomScalePageLayoutView="0" workbookViewId="0" topLeftCell="A1">
      <selection activeCell="H19" sqref="H19"/>
    </sheetView>
  </sheetViews>
  <sheetFormatPr defaultColWidth="11.421875" defaultRowHeight="12.75"/>
  <cols>
    <col min="1" max="1" width="2.421875" style="0" customWidth="1"/>
    <col min="2" max="2" width="2.28125" style="0" customWidth="1"/>
    <col min="3" max="3" width="2.8515625" style="0" customWidth="1"/>
    <col min="4" max="4" width="14.28125" style="0" customWidth="1"/>
    <col min="7" max="7" width="11.57421875" style="0" customWidth="1"/>
    <col min="8" max="8" width="17.8515625" style="0" customWidth="1"/>
    <col min="9" max="9" width="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1"/>
      <c r="C2" s="46" t="s">
        <v>24</v>
      </c>
      <c r="D2" s="47"/>
      <c r="E2" s="47"/>
      <c r="F2" s="47"/>
      <c r="G2" s="47"/>
      <c r="H2" s="48"/>
      <c r="I2" s="1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6">
        <v>1</v>
      </c>
      <c r="D4" s="43" t="s">
        <v>25</v>
      </c>
      <c r="E4" s="44"/>
      <c r="F4" s="44"/>
      <c r="G4" s="44"/>
      <c r="H4" s="45"/>
      <c r="I4" s="16"/>
    </row>
    <row r="5" spans="1:9" ht="15.75">
      <c r="A5" s="1"/>
      <c r="B5" s="1"/>
      <c r="C5" s="3"/>
      <c r="D5" s="9" t="s">
        <v>6</v>
      </c>
      <c r="E5" s="10"/>
      <c r="F5" s="1"/>
      <c r="G5" s="9" t="s">
        <v>9</v>
      </c>
      <c r="H5" s="10"/>
      <c r="I5" s="12"/>
    </row>
    <row r="6" spans="1:9" ht="15">
      <c r="A6" s="1"/>
      <c r="B6" s="1"/>
      <c r="C6" s="3"/>
      <c r="D6" s="5" t="s">
        <v>7</v>
      </c>
      <c r="E6" s="26">
        <v>100000</v>
      </c>
      <c r="F6" s="27"/>
      <c r="G6" s="26" t="s">
        <v>10</v>
      </c>
      <c r="H6" s="26">
        <v>150000</v>
      </c>
      <c r="I6" s="12"/>
    </row>
    <row r="7" spans="1:9" ht="15">
      <c r="A7" s="1"/>
      <c r="B7" s="1"/>
      <c r="C7" s="3"/>
      <c r="D7" s="5" t="s">
        <v>8</v>
      </c>
      <c r="E7" s="26">
        <v>100000</v>
      </c>
      <c r="F7" s="27"/>
      <c r="G7" s="26" t="s">
        <v>11</v>
      </c>
      <c r="H7" s="26">
        <v>50000</v>
      </c>
      <c r="I7" s="12"/>
    </row>
    <row r="8" spans="1:9" ht="15.75" thickBot="1">
      <c r="A8" s="1"/>
      <c r="B8" s="1"/>
      <c r="C8" s="3"/>
      <c r="D8" s="5" t="s">
        <v>0</v>
      </c>
      <c r="E8" s="28">
        <f>SUM(E6:E7)</f>
        <v>200000</v>
      </c>
      <c r="F8" s="27"/>
      <c r="G8" s="26"/>
      <c r="H8" s="28">
        <f>SUM(H6:H7)</f>
        <v>200000</v>
      </c>
      <c r="I8" s="12"/>
    </row>
    <row r="9" spans="1:9" ht="15.75" thickTop="1">
      <c r="A9" s="1"/>
      <c r="B9" s="1"/>
      <c r="C9" s="3"/>
      <c r="D9" s="3"/>
      <c r="E9" s="3"/>
      <c r="F9" s="3"/>
      <c r="G9" s="3"/>
      <c r="H9" s="3"/>
      <c r="I9" s="3"/>
    </row>
    <row r="10" spans="1:9" ht="15.75">
      <c r="A10" s="1"/>
      <c r="B10" s="1"/>
      <c r="C10" s="6">
        <v>2</v>
      </c>
      <c r="D10" s="43" t="s">
        <v>26</v>
      </c>
      <c r="E10" s="44"/>
      <c r="F10" s="44"/>
      <c r="G10" s="44"/>
      <c r="H10" s="45"/>
      <c r="I10" s="16"/>
    </row>
    <row r="11" spans="1:9" ht="15.75">
      <c r="A11" s="1"/>
      <c r="B11" s="1"/>
      <c r="C11" s="19"/>
      <c r="D11" s="43" t="s">
        <v>27</v>
      </c>
      <c r="E11" s="45"/>
      <c r="F11" s="16"/>
      <c r="G11" s="43" t="s">
        <v>1</v>
      </c>
      <c r="H11" s="45"/>
      <c r="I11" s="16"/>
    </row>
    <row r="12" spans="1:9" ht="15">
      <c r="A12" s="1"/>
      <c r="B12" s="1"/>
      <c r="C12" s="3"/>
      <c r="D12" s="15" t="s">
        <v>12</v>
      </c>
      <c r="E12" s="29">
        <v>600000</v>
      </c>
      <c r="F12" s="30"/>
      <c r="G12" s="30"/>
      <c r="H12" s="30"/>
      <c r="I12" s="3"/>
    </row>
    <row r="13" spans="1:9" ht="15">
      <c r="A13" s="1"/>
      <c r="B13" s="1"/>
      <c r="C13" s="3"/>
      <c r="D13" s="5" t="s">
        <v>13</v>
      </c>
      <c r="E13" s="26">
        <v>400000</v>
      </c>
      <c r="F13" s="30"/>
      <c r="G13" s="30"/>
      <c r="H13" s="30"/>
      <c r="I13" s="3"/>
    </row>
    <row r="14" spans="1:9" ht="15">
      <c r="A14" s="1"/>
      <c r="B14" s="1"/>
      <c r="C14" s="3"/>
      <c r="D14" s="5" t="s">
        <v>14</v>
      </c>
      <c r="E14" s="26">
        <f>E12-E13</f>
        <v>200000</v>
      </c>
      <c r="F14" s="30"/>
      <c r="G14" s="30"/>
      <c r="H14" s="30"/>
      <c r="I14" s="3"/>
    </row>
    <row r="15" spans="1:9" ht="15">
      <c r="A15" s="1"/>
      <c r="B15" s="1"/>
      <c r="C15" s="3"/>
      <c r="D15" s="5" t="s">
        <v>30</v>
      </c>
      <c r="E15" s="26">
        <v>50000</v>
      </c>
      <c r="F15" s="30"/>
      <c r="G15" s="30"/>
      <c r="H15" s="30"/>
      <c r="I15" s="3"/>
    </row>
    <row r="16" spans="1:9" ht="15">
      <c r="A16" s="1"/>
      <c r="B16" s="1"/>
      <c r="C16" s="3"/>
      <c r="D16" s="5" t="s">
        <v>28</v>
      </c>
      <c r="E16" s="26">
        <v>50000</v>
      </c>
      <c r="F16" s="30"/>
      <c r="G16" s="30"/>
      <c r="H16" s="30"/>
      <c r="I16" s="3"/>
    </row>
    <row r="17" spans="1:10" ht="15">
      <c r="A17" s="1"/>
      <c r="B17" s="1"/>
      <c r="C17" s="3"/>
      <c r="D17" s="5" t="s">
        <v>15</v>
      </c>
      <c r="E17" s="26">
        <f>E14-E15-E16</f>
        <v>100000</v>
      </c>
      <c r="F17" s="27"/>
      <c r="G17" s="26" t="str">
        <f>D17</f>
        <v>UAII</v>
      </c>
      <c r="H17" s="26"/>
      <c r="I17" s="12"/>
      <c r="J17" t="s">
        <v>23</v>
      </c>
    </row>
    <row r="18" spans="1:9" ht="15">
      <c r="A18" s="1"/>
      <c r="B18" s="1"/>
      <c r="C18" s="4"/>
      <c r="D18" s="5" t="s">
        <v>29</v>
      </c>
      <c r="E18" s="26">
        <f>H6*E26</f>
        <v>36000</v>
      </c>
      <c r="F18" s="27"/>
      <c r="G18" s="26" t="s">
        <v>5</v>
      </c>
      <c r="H18" s="26"/>
      <c r="I18" s="12"/>
    </row>
    <row r="19" spans="1:9" ht="15">
      <c r="A19" s="1"/>
      <c r="B19" s="1"/>
      <c r="C19" s="4"/>
      <c r="D19" s="5" t="s">
        <v>16</v>
      </c>
      <c r="E19" s="26">
        <f>E17-E18</f>
        <v>64000</v>
      </c>
      <c r="F19" s="27"/>
      <c r="G19" s="26" t="s">
        <v>2</v>
      </c>
      <c r="H19" s="26"/>
      <c r="I19" s="12"/>
    </row>
    <row r="20" spans="1:9" ht="15">
      <c r="A20" s="1"/>
      <c r="B20" s="1"/>
      <c r="C20" s="4"/>
      <c r="D20" s="5" t="s">
        <v>17</v>
      </c>
      <c r="E20" s="26">
        <f>E19*E25</f>
        <v>21120</v>
      </c>
      <c r="F20" s="30"/>
      <c r="G20" s="30"/>
      <c r="H20" s="30"/>
      <c r="I20" s="3"/>
    </row>
    <row r="21" spans="1:9" ht="15.75" thickBot="1">
      <c r="A21" s="1"/>
      <c r="B21" s="1"/>
      <c r="C21" s="3"/>
      <c r="D21" s="5" t="s">
        <v>3</v>
      </c>
      <c r="E21" s="28">
        <f>E19-E20</f>
        <v>42880</v>
      </c>
      <c r="F21" s="30"/>
      <c r="G21" s="30"/>
      <c r="H21" s="30"/>
      <c r="I21" s="3"/>
    </row>
    <row r="22" spans="1:9" ht="15.75" thickTop="1">
      <c r="A22" s="1"/>
      <c r="B22" s="1"/>
      <c r="C22" s="3"/>
      <c r="D22" s="3"/>
      <c r="E22" s="3"/>
      <c r="F22" s="3"/>
      <c r="G22" s="3"/>
      <c r="H22" s="3"/>
      <c r="I22" s="3"/>
    </row>
    <row r="23" spans="1:9" ht="15.75">
      <c r="A23" s="1"/>
      <c r="B23" s="1"/>
      <c r="C23" s="6">
        <v>3</v>
      </c>
      <c r="D23" s="43" t="s">
        <v>31</v>
      </c>
      <c r="E23" s="44"/>
      <c r="F23" s="44"/>
      <c r="G23" s="44"/>
      <c r="H23" s="45"/>
      <c r="I23" s="16"/>
    </row>
    <row r="24" spans="1:9" ht="15.75">
      <c r="A24" s="1"/>
      <c r="B24" s="1"/>
      <c r="C24" s="19"/>
      <c r="D24" s="20"/>
      <c r="E24" s="20" t="s">
        <v>32</v>
      </c>
      <c r="F24" s="20" t="s">
        <v>22</v>
      </c>
      <c r="G24" s="20" t="s">
        <v>33</v>
      </c>
      <c r="H24" s="16"/>
      <c r="I24" s="16"/>
    </row>
    <row r="25" spans="1:9" ht="15.75">
      <c r="A25" s="1"/>
      <c r="B25" s="1"/>
      <c r="C25" s="2"/>
      <c r="D25" s="13" t="s">
        <v>17</v>
      </c>
      <c r="E25" s="11">
        <v>0.33</v>
      </c>
      <c r="F25" s="14"/>
      <c r="G25" s="8"/>
      <c r="H25" s="12"/>
      <c r="I25" s="12"/>
    </row>
    <row r="26" spans="1:9" ht="15">
      <c r="A26" s="1"/>
      <c r="B26" s="1"/>
      <c r="C26" s="3"/>
      <c r="D26" s="5" t="s">
        <v>34</v>
      </c>
      <c r="E26" s="11">
        <v>0.24</v>
      </c>
      <c r="F26" s="11">
        <f>(1-E25)</f>
        <v>0.6699999999999999</v>
      </c>
      <c r="G26" s="11">
        <f>E26*F26</f>
        <v>0.16079999999999997</v>
      </c>
      <c r="H26" s="3"/>
      <c r="I26" s="3"/>
    </row>
    <row r="27" spans="1:9" ht="15">
      <c r="A27" s="1"/>
      <c r="B27" s="1"/>
      <c r="C27" s="3"/>
      <c r="D27" s="5" t="s">
        <v>35</v>
      </c>
      <c r="E27" s="11">
        <v>0.12</v>
      </c>
      <c r="F27" s="11"/>
      <c r="G27" s="11">
        <f>E27</f>
        <v>0.12</v>
      </c>
      <c r="H27" s="3"/>
      <c r="I27" s="3"/>
    </row>
    <row r="28" spans="1:9" ht="15">
      <c r="A28" s="1"/>
      <c r="B28" s="1"/>
      <c r="C28" s="3"/>
      <c r="D28" s="3"/>
      <c r="E28" s="3"/>
      <c r="F28" s="3"/>
      <c r="G28" s="3"/>
      <c r="H28" s="3"/>
      <c r="I28" s="3"/>
    </row>
    <row r="29" spans="1:9" ht="15.75">
      <c r="A29" s="1"/>
      <c r="B29" s="1"/>
      <c r="C29" s="6">
        <v>4</v>
      </c>
      <c r="D29" s="43" t="s">
        <v>36</v>
      </c>
      <c r="E29" s="44"/>
      <c r="F29" s="44"/>
      <c r="G29" s="44"/>
      <c r="H29" s="45"/>
      <c r="I29" s="16"/>
    </row>
    <row r="30" spans="1:9" ht="15.75">
      <c r="A30" s="1"/>
      <c r="B30" s="1"/>
      <c r="C30" s="19"/>
      <c r="D30" s="5"/>
      <c r="E30" s="31" t="s">
        <v>37</v>
      </c>
      <c r="F30" s="31" t="s">
        <v>19</v>
      </c>
      <c r="G30" s="31" t="s">
        <v>38</v>
      </c>
      <c r="H30" s="6" t="s">
        <v>4</v>
      </c>
      <c r="I30" s="16"/>
    </row>
    <row r="31" spans="1:9" ht="15">
      <c r="A31" s="1"/>
      <c r="B31" s="1"/>
      <c r="C31" s="3"/>
      <c r="D31" s="5" t="s">
        <v>18</v>
      </c>
      <c r="E31" s="26"/>
      <c r="F31" s="11"/>
      <c r="G31" s="11"/>
      <c r="H31" s="11"/>
      <c r="I31" s="18"/>
    </row>
    <row r="32" spans="1:9" ht="15">
      <c r="A32" s="1"/>
      <c r="B32" s="1"/>
      <c r="C32" s="3"/>
      <c r="D32" s="5" t="s">
        <v>39</v>
      </c>
      <c r="E32" s="26"/>
      <c r="F32" s="11"/>
      <c r="G32" s="11"/>
      <c r="H32" s="11"/>
      <c r="I32" s="18"/>
    </row>
    <row r="33" spans="1:9" ht="15">
      <c r="A33" s="1"/>
      <c r="B33" s="1"/>
      <c r="C33" s="3"/>
      <c r="D33" s="5"/>
      <c r="E33" s="26"/>
      <c r="F33" s="11"/>
      <c r="G33" s="22"/>
      <c r="H33" s="22"/>
      <c r="I33" s="18"/>
    </row>
    <row r="34" spans="1:9" ht="15">
      <c r="A34" s="1"/>
      <c r="B34" s="1"/>
      <c r="C34" s="3"/>
      <c r="D34" s="3"/>
      <c r="E34" s="3"/>
      <c r="F34" s="3"/>
      <c r="G34" s="23"/>
      <c r="H34" s="7"/>
      <c r="I34" s="3"/>
    </row>
    <row r="35" spans="1:9" ht="15.75">
      <c r="A35" s="1"/>
      <c r="B35" s="1"/>
      <c r="C35" s="6">
        <v>5</v>
      </c>
      <c r="D35" s="9" t="s">
        <v>1</v>
      </c>
      <c r="E35" s="21"/>
      <c r="F35" s="21"/>
      <c r="G35" s="32"/>
      <c r="H35" s="24"/>
      <c r="I35" s="19"/>
    </row>
    <row r="36" spans="1:9" ht="15">
      <c r="A36" s="1"/>
      <c r="B36" s="1"/>
      <c r="C36" s="3"/>
      <c r="D36" s="13" t="s">
        <v>40</v>
      </c>
      <c r="E36" s="21"/>
      <c r="F36" s="33"/>
      <c r="G36" s="34"/>
      <c r="H36" s="26"/>
      <c r="I36" s="12"/>
    </row>
    <row r="37" spans="1:9" ht="15">
      <c r="A37" s="1"/>
      <c r="B37" s="1"/>
      <c r="C37" s="3"/>
      <c r="D37" s="13" t="s">
        <v>41</v>
      </c>
      <c r="E37" s="21"/>
      <c r="F37" s="33"/>
      <c r="G37" s="34"/>
      <c r="H37" s="26"/>
      <c r="I37" s="12"/>
    </row>
    <row r="38" spans="1:9" ht="15">
      <c r="A38" s="1"/>
      <c r="B38" s="1"/>
      <c r="C38" s="3"/>
      <c r="D38" s="13" t="s">
        <v>42</v>
      </c>
      <c r="E38" s="21"/>
      <c r="F38" s="33"/>
      <c r="G38" s="34"/>
      <c r="H38" s="35"/>
      <c r="I38" s="12"/>
    </row>
    <row r="39" spans="1:9" ht="15">
      <c r="A39" s="1"/>
      <c r="B39" s="1"/>
      <c r="C39" s="3"/>
      <c r="D39" s="13" t="s">
        <v>43</v>
      </c>
      <c r="E39" s="21"/>
      <c r="F39" s="33"/>
      <c r="G39" s="34"/>
      <c r="H39" s="36"/>
      <c r="I39" s="12"/>
    </row>
    <row r="40" spans="1:9" ht="16.5" thickBot="1">
      <c r="A40" s="1"/>
      <c r="B40" s="1"/>
      <c r="C40" s="3"/>
      <c r="D40" s="9" t="s">
        <v>1</v>
      </c>
      <c r="E40" s="21"/>
      <c r="F40" s="33"/>
      <c r="G40" s="34"/>
      <c r="H40" s="28"/>
      <c r="I40" s="12"/>
    </row>
    <row r="41" spans="1:9" ht="15.75" thickTop="1">
      <c r="A41" s="1"/>
      <c r="B41" s="1"/>
      <c r="C41" s="3"/>
      <c r="D41" s="3"/>
      <c r="E41" s="3"/>
      <c r="F41" s="3"/>
      <c r="H41" s="25"/>
      <c r="I41" s="3"/>
    </row>
    <row r="42" spans="1:9" ht="15.75">
      <c r="A42" s="1"/>
      <c r="B42" s="1"/>
      <c r="C42" s="6">
        <v>6</v>
      </c>
      <c r="D42" s="9" t="s">
        <v>44</v>
      </c>
      <c r="E42" s="21"/>
      <c r="F42" s="33"/>
      <c r="G42" s="34"/>
      <c r="H42" s="10"/>
      <c r="I42" s="3"/>
    </row>
    <row r="43" spans="1:9" ht="15">
      <c r="A43" s="1"/>
      <c r="B43" s="1"/>
      <c r="C43" s="3"/>
      <c r="D43" s="13" t="s">
        <v>20</v>
      </c>
      <c r="E43" s="21"/>
      <c r="F43" s="33"/>
      <c r="G43" s="34"/>
      <c r="H43" s="26"/>
      <c r="I43" s="3"/>
    </row>
    <row r="44" spans="1:9" ht="15">
      <c r="A44" s="1"/>
      <c r="B44" s="1"/>
      <c r="C44" s="3"/>
      <c r="D44" s="13" t="s">
        <v>45</v>
      </c>
      <c r="E44" s="21"/>
      <c r="F44" s="33"/>
      <c r="G44" s="34"/>
      <c r="H44" s="26"/>
      <c r="I44" s="3"/>
    </row>
    <row r="45" spans="1:9" ht="15">
      <c r="A45" s="1"/>
      <c r="B45" s="1"/>
      <c r="C45" s="3"/>
      <c r="D45" s="13" t="s">
        <v>46</v>
      </c>
      <c r="E45" s="21"/>
      <c r="G45" s="33"/>
      <c r="H45" s="26"/>
      <c r="I45" s="3"/>
    </row>
    <row r="46" spans="1:9" ht="15.75">
      <c r="A46" s="1"/>
      <c r="B46" s="1"/>
      <c r="C46" s="3"/>
      <c r="D46" s="9" t="s">
        <v>1</v>
      </c>
      <c r="E46" s="21"/>
      <c r="F46" s="33"/>
      <c r="G46" s="34"/>
      <c r="H46" s="26"/>
      <c r="I46" s="3"/>
    </row>
    <row r="47" spans="2:9" ht="15">
      <c r="B47" s="1"/>
      <c r="C47" s="3"/>
      <c r="D47" s="3"/>
      <c r="E47" s="3"/>
      <c r="F47" s="3"/>
      <c r="H47" s="3"/>
      <c r="I47" s="3"/>
    </row>
    <row r="48" spans="1:8" ht="15">
      <c r="A48" s="1"/>
      <c r="D48" s="13" t="s">
        <v>21</v>
      </c>
      <c r="E48" s="21"/>
      <c r="F48" s="33"/>
      <c r="G48" s="34"/>
      <c r="H48" s="26"/>
    </row>
    <row r="49" spans="4:8" ht="15">
      <c r="D49" s="13" t="s">
        <v>46</v>
      </c>
      <c r="E49" s="21"/>
      <c r="F49" s="33"/>
      <c r="G49" s="34"/>
      <c r="H49" s="26"/>
    </row>
    <row r="50" spans="4:8" ht="15.75">
      <c r="D50" s="9" t="s">
        <v>1</v>
      </c>
      <c r="E50" s="21"/>
      <c r="F50" s="33"/>
      <c r="G50" s="34"/>
      <c r="H50" s="26"/>
    </row>
  </sheetData>
  <sheetProtection/>
  <mergeCells count="7">
    <mergeCell ref="D29:H29"/>
    <mergeCell ref="C2:H2"/>
    <mergeCell ref="D4:H4"/>
    <mergeCell ref="D10:H10"/>
    <mergeCell ref="D11:E11"/>
    <mergeCell ref="G11:H11"/>
    <mergeCell ref="D23:H23"/>
  </mergeCells>
  <printOptions/>
  <pageMargins left="0.35433070866141736" right="0.35433070866141736" top="0.3937007874015748" bottom="0.3937007874015748" header="0" footer="0"/>
  <pageSetup cellComments="asDisplayed" horizontalDpi="300" verticalDpi="300" orientation="landscape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60" zoomScaleNormal="60" zoomScalePageLayoutView="0" workbookViewId="0" topLeftCell="A16">
      <selection activeCell="L38" sqref="L38"/>
    </sheetView>
  </sheetViews>
  <sheetFormatPr defaultColWidth="11.421875" defaultRowHeight="12.75"/>
  <cols>
    <col min="1" max="1" width="2.421875" style="0" customWidth="1"/>
    <col min="2" max="2" width="2.28125" style="0" customWidth="1"/>
    <col min="3" max="3" width="2.8515625" style="0" customWidth="1"/>
    <col min="4" max="4" width="14.28125" style="0" customWidth="1"/>
    <col min="5" max="5" width="11.57421875" style="0" bestFit="1" customWidth="1"/>
    <col min="7" max="7" width="11.57421875" style="0" customWidth="1"/>
    <col min="9" max="9" width="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1"/>
      <c r="C2" s="46" t="s">
        <v>24</v>
      </c>
      <c r="D2" s="47"/>
      <c r="E2" s="47"/>
      <c r="F2" s="47"/>
      <c r="G2" s="47"/>
      <c r="H2" s="48"/>
      <c r="I2" s="1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6">
        <v>1</v>
      </c>
      <c r="D4" s="43" t="s">
        <v>25</v>
      </c>
      <c r="E4" s="44"/>
      <c r="F4" s="44"/>
      <c r="G4" s="44"/>
      <c r="H4" s="45"/>
      <c r="I4" s="16"/>
    </row>
    <row r="5" spans="1:9" ht="15.75">
      <c r="A5" s="1"/>
      <c r="B5" s="1"/>
      <c r="C5" s="3"/>
      <c r="D5" s="9" t="s">
        <v>6</v>
      </c>
      <c r="E5" s="10"/>
      <c r="F5" s="1"/>
      <c r="G5" s="9" t="s">
        <v>9</v>
      </c>
      <c r="H5" s="10"/>
      <c r="I5" s="12"/>
    </row>
    <row r="6" spans="1:9" ht="15">
      <c r="A6" s="1"/>
      <c r="B6" s="1"/>
      <c r="C6" s="3"/>
      <c r="D6" s="5" t="s">
        <v>7</v>
      </c>
      <c r="E6" s="26">
        <v>200000</v>
      </c>
      <c r="F6" s="27"/>
      <c r="G6" s="26" t="s">
        <v>10</v>
      </c>
      <c r="H6" s="26">
        <v>200000</v>
      </c>
      <c r="I6" s="12"/>
    </row>
    <row r="7" spans="1:9" ht="15">
      <c r="A7" s="1"/>
      <c r="B7" s="1"/>
      <c r="C7" s="3"/>
      <c r="D7" s="5" t="s">
        <v>8</v>
      </c>
      <c r="E7" s="26">
        <v>150000</v>
      </c>
      <c r="F7" s="27"/>
      <c r="G7" s="26" t="s">
        <v>11</v>
      </c>
      <c r="H7" s="26">
        <v>150000</v>
      </c>
      <c r="I7" s="12"/>
    </row>
    <row r="8" spans="1:9" ht="15.75" thickBot="1">
      <c r="A8" s="1"/>
      <c r="B8" s="1"/>
      <c r="C8" s="3"/>
      <c r="D8" s="5" t="s">
        <v>0</v>
      </c>
      <c r="E8" s="28">
        <f>SUM(E6:E7)</f>
        <v>350000</v>
      </c>
      <c r="F8" s="27"/>
      <c r="G8" s="26"/>
      <c r="H8" s="28">
        <f>SUM(H6:H7)</f>
        <v>350000</v>
      </c>
      <c r="I8" s="12"/>
    </row>
    <row r="9" spans="1:9" ht="15.75" thickTop="1">
      <c r="A9" s="1"/>
      <c r="B9" s="1"/>
      <c r="C9" s="3"/>
      <c r="D9" s="3"/>
      <c r="E9" s="3"/>
      <c r="F9" s="3"/>
      <c r="G9" s="3"/>
      <c r="H9" s="3"/>
      <c r="I9" s="3"/>
    </row>
    <row r="10" spans="1:9" ht="15.75">
      <c r="A10" s="1"/>
      <c r="B10" s="1"/>
      <c r="C10" s="6">
        <v>2</v>
      </c>
      <c r="D10" s="43" t="s">
        <v>26</v>
      </c>
      <c r="E10" s="44"/>
      <c r="F10" s="44"/>
      <c r="G10" s="44"/>
      <c r="H10" s="45"/>
      <c r="I10" s="16"/>
    </row>
    <row r="11" spans="1:9" ht="15.75">
      <c r="A11" s="1"/>
      <c r="B11" s="1"/>
      <c r="C11" s="19"/>
      <c r="D11" s="43" t="s">
        <v>27</v>
      </c>
      <c r="E11" s="45"/>
      <c r="F11" s="16"/>
      <c r="G11" s="43" t="s">
        <v>1</v>
      </c>
      <c r="H11" s="45"/>
      <c r="I11" s="16"/>
    </row>
    <row r="12" spans="1:9" ht="15">
      <c r="A12" s="1"/>
      <c r="B12" s="1"/>
      <c r="C12" s="3"/>
      <c r="D12" s="15" t="s">
        <v>12</v>
      </c>
      <c r="E12" s="29">
        <v>800000</v>
      </c>
      <c r="F12" s="30"/>
      <c r="G12" s="30"/>
      <c r="H12" s="30"/>
      <c r="I12" s="3"/>
    </row>
    <row r="13" spans="1:9" ht="15">
      <c r="A13" s="1"/>
      <c r="B13" s="1"/>
      <c r="C13" s="3"/>
      <c r="D13" s="5" t="s">
        <v>13</v>
      </c>
      <c r="E13" s="26">
        <v>400000</v>
      </c>
      <c r="F13" s="30"/>
      <c r="G13" s="30"/>
      <c r="H13" s="30"/>
      <c r="I13" s="3"/>
    </row>
    <row r="14" spans="1:9" ht="15">
      <c r="A14" s="1"/>
      <c r="B14" s="1"/>
      <c r="C14" s="3"/>
      <c r="D14" s="5" t="s">
        <v>14</v>
      </c>
      <c r="E14" s="26">
        <f>E12-E13</f>
        <v>400000</v>
      </c>
      <c r="F14" s="30"/>
      <c r="G14" s="30"/>
      <c r="H14" s="30"/>
      <c r="I14" s="3"/>
    </row>
    <row r="15" spans="1:9" ht="15">
      <c r="A15" s="1"/>
      <c r="B15" s="1"/>
      <c r="C15" s="3"/>
      <c r="D15" s="5" t="s">
        <v>30</v>
      </c>
      <c r="E15" s="26">
        <v>80000</v>
      </c>
      <c r="F15" s="30"/>
      <c r="G15" s="30"/>
      <c r="H15" s="30"/>
      <c r="I15" s="3"/>
    </row>
    <row r="16" spans="1:9" ht="15">
      <c r="A16" s="1"/>
      <c r="B16" s="1"/>
      <c r="C16" s="3"/>
      <c r="D16" s="5" t="s">
        <v>28</v>
      </c>
      <c r="E16" s="26">
        <v>70000</v>
      </c>
      <c r="F16" s="30"/>
      <c r="G16" s="30"/>
      <c r="H16" s="30"/>
      <c r="I16" s="3"/>
    </row>
    <row r="17" spans="1:10" ht="15">
      <c r="A17" s="1"/>
      <c r="B17" s="1"/>
      <c r="C17" s="3"/>
      <c r="D17" s="5" t="s">
        <v>15</v>
      </c>
      <c r="E17" s="26">
        <f>E14-E15-E16</f>
        <v>250000</v>
      </c>
      <c r="F17" s="27"/>
      <c r="G17" s="26" t="str">
        <f>D17</f>
        <v>UAII</v>
      </c>
      <c r="H17" s="26">
        <f>+E17</f>
        <v>250000</v>
      </c>
      <c r="I17" s="12"/>
      <c r="J17" t="s">
        <v>23</v>
      </c>
    </row>
    <row r="18" spans="1:9" ht="15">
      <c r="A18" s="1"/>
      <c r="B18" s="1"/>
      <c r="C18" s="4"/>
      <c r="D18" s="5" t="s">
        <v>29</v>
      </c>
      <c r="E18" s="26">
        <f>H6*E26</f>
        <v>52000</v>
      </c>
      <c r="F18" s="27"/>
      <c r="G18" s="26" t="s">
        <v>5</v>
      </c>
      <c r="H18" s="26">
        <f>+H17*E25</f>
        <v>82500</v>
      </c>
      <c r="I18" s="12"/>
    </row>
    <row r="19" spans="1:9" ht="15">
      <c r="A19" s="1"/>
      <c r="B19" s="1"/>
      <c r="C19" s="4"/>
      <c r="D19" s="5" t="s">
        <v>16</v>
      </c>
      <c r="E19" s="26">
        <f>E17-E18</f>
        <v>198000</v>
      </c>
      <c r="F19" s="27"/>
      <c r="G19" s="26" t="s">
        <v>2</v>
      </c>
      <c r="H19" s="26">
        <f>+H17-H18</f>
        <v>167500</v>
      </c>
      <c r="I19" s="12"/>
    </row>
    <row r="20" spans="1:9" ht="15">
      <c r="A20" s="1"/>
      <c r="B20" s="1"/>
      <c r="C20" s="4"/>
      <c r="D20" s="5" t="s">
        <v>17</v>
      </c>
      <c r="E20" s="26">
        <f>E19*E25</f>
        <v>65340</v>
      </c>
      <c r="F20" s="30"/>
      <c r="G20" s="30"/>
      <c r="H20" s="30"/>
      <c r="I20" s="3"/>
    </row>
    <row r="21" spans="1:9" ht="15.75" thickBot="1">
      <c r="A21" s="1"/>
      <c r="B21" s="1"/>
      <c r="C21" s="3"/>
      <c r="D21" s="5" t="s">
        <v>3</v>
      </c>
      <c r="E21" s="28">
        <f>E19-E20</f>
        <v>132660</v>
      </c>
      <c r="F21" s="30"/>
      <c r="G21" s="30"/>
      <c r="H21" s="30"/>
      <c r="I21" s="3"/>
    </row>
    <row r="22" spans="1:9" ht="15.75" thickTop="1">
      <c r="A22" s="1"/>
      <c r="B22" s="1"/>
      <c r="C22" s="3"/>
      <c r="D22" s="3"/>
      <c r="E22" s="3"/>
      <c r="F22" s="3"/>
      <c r="G22" s="3"/>
      <c r="H22" s="3"/>
      <c r="I22" s="3"/>
    </row>
    <row r="23" spans="1:9" ht="15.75">
      <c r="A23" s="1"/>
      <c r="B23" s="1"/>
      <c r="C23" s="6">
        <v>3</v>
      </c>
      <c r="D23" s="43" t="s">
        <v>31</v>
      </c>
      <c r="E23" s="44"/>
      <c r="F23" s="44"/>
      <c r="G23" s="44"/>
      <c r="H23" s="45"/>
      <c r="I23" s="16"/>
    </row>
    <row r="24" spans="1:9" ht="15.75">
      <c r="A24" s="1"/>
      <c r="B24" s="1"/>
      <c r="C24" s="19"/>
      <c r="D24" s="20"/>
      <c r="E24" s="20" t="s">
        <v>32</v>
      </c>
      <c r="F24" s="20" t="s">
        <v>22</v>
      </c>
      <c r="G24" s="20" t="s">
        <v>33</v>
      </c>
      <c r="H24" s="16"/>
      <c r="I24" s="16"/>
    </row>
    <row r="25" spans="1:9" ht="15.75">
      <c r="A25" s="1"/>
      <c r="B25" s="1"/>
      <c r="C25" s="2"/>
      <c r="D25" s="13" t="s">
        <v>17</v>
      </c>
      <c r="E25" s="11">
        <v>0.33</v>
      </c>
      <c r="F25" s="14"/>
      <c r="G25" s="8"/>
      <c r="H25" s="12"/>
      <c r="I25" s="12"/>
    </row>
    <row r="26" spans="1:9" ht="15">
      <c r="A26" s="1"/>
      <c r="B26" s="1"/>
      <c r="C26" s="3"/>
      <c r="D26" s="5" t="s">
        <v>34</v>
      </c>
      <c r="E26" s="11">
        <v>0.26</v>
      </c>
      <c r="F26" s="11">
        <f>(1-E25)</f>
        <v>0.6699999999999999</v>
      </c>
      <c r="G26" s="11">
        <f>E26*F26</f>
        <v>0.1742</v>
      </c>
      <c r="H26" s="3"/>
      <c r="I26" s="3"/>
    </row>
    <row r="27" spans="1:9" ht="15">
      <c r="A27" s="1"/>
      <c r="B27" s="1"/>
      <c r="C27" s="3"/>
      <c r="D27" s="5" t="s">
        <v>35</v>
      </c>
      <c r="E27" s="11">
        <v>0.14</v>
      </c>
      <c r="F27" s="11"/>
      <c r="G27" s="11">
        <f>E27</f>
        <v>0.14</v>
      </c>
      <c r="H27" s="3"/>
      <c r="I27" s="3"/>
    </row>
    <row r="28" spans="1:9" ht="15">
      <c r="A28" s="1"/>
      <c r="B28" s="1"/>
      <c r="C28" s="3"/>
      <c r="D28" s="3"/>
      <c r="E28" s="3"/>
      <c r="F28" s="3"/>
      <c r="G28" s="3"/>
      <c r="H28" s="3"/>
      <c r="I28" s="3"/>
    </row>
    <row r="29" spans="1:9" ht="15.75">
      <c r="A29" s="1"/>
      <c r="B29" s="1"/>
      <c r="C29" s="6">
        <v>4</v>
      </c>
      <c r="D29" s="43" t="s">
        <v>36</v>
      </c>
      <c r="E29" s="44"/>
      <c r="F29" s="44"/>
      <c r="G29" s="44"/>
      <c r="H29" s="45"/>
      <c r="I29" s="16"/>
    </row>
    <row r="30" spans="1:9" ht="15.75">
      <c r="A30" s="1"/>
      <c r="B30" s="1"/>
      <c r="C30" s="19"/>
      <c r="D30" s="5"/>
      <c r="E30" s="31" t="s">
        <v>37</v>
      </c>
      <c r="F30" s="31" t="s">
        <v>19</v>
      </c>
      <c r="G30" s="31" t="s">
        <v>38</v>
      </c>
      <c r="H30" s="6" t="s">
        <v>4</v>
      </c>
      <c r="I30" s="16"/>
    </row>
    <row r="31" spans="1:9" ht="15">
      <c r="A31" s="1"/>
      <c r="B31" s="1"/>
      <c r="C31" s="3"/>
      <c r="D31" s="5" t="s">
        <v>18</v>
      </c>
      <c r="E31" s="26">
        <f>+H6</f>
        <v>200000</v>
      </c>
      <c r="F31" s="11">
        <f>+E31/E33</f>
        <v>0.5714285714285714</v>
      </c>
      <c r="G31" s="11">
        <f>+G26</f>
        <v>0.1742</v>
      </c>
      <c r="H31" s="11">
        <f>+F31*G31</f>
        <v>0.09954285714285713</v>
      </c>
      <c r="I31" s="18"/>
    </row>
    <row r="32" spans="1:9" ht="15">
      <c r="A32" s="1"/>
      <c r="B32" s="1"/>
      <c r="C32" s="3"/>
      <c r="D32" s="5" t="s">
        <v>39</v>
      </c>
      <c r="E32" s="26">
        <f>+H7</f>
        <v>150000</v>
      </c>
      <c r="F32" s="11">
        <f>+E32/E33</f>
        <v>0.42857142857142855</v>
      </c>
      <c r="G32" s="11">
        <f>+G27</f>
        <v>0.14</v>
      </c>
      <c r="H32" s="11">
        <f>+F32*G32</f>
        <v>0.060000000000000005</v>
      </c>
      <c r="I32" s="18"/>
    </row>
    <row r="33" spans="1:9" ht="15">
      <c r="A33" s="1"/>
      <c r="B33" s="1"/>
      <c r="C33" s="3"/>
      <c r="D33" s="5"/>
      <c r="E33" s="26">
        <f>SUM(E31:E32)</f>
        <v>350000</v>
      </c>
      <c r="F33" s="11"/>
      <c r="G33" s="22"/>
      <c r="H33" s="22">
        <f>SUM(H31:H32)</f>
        <v>0.15954285714285713</v>
      </c>
      <c r="I33" s="18"/>
    </row>
    <row r="34" spans="1:9" ht="15">
      <c r="A34" s="1"/>
      <c r="B34" s="1"/>
      <c r="C34" s="3"/>
      <c r="D34" s="3"/>
      <c r="E34" s="3"/>
      <c r="F34" s="3"/>
      <c r="G34" s="23"/>
      <c r="H34" s="7"/>
      <c r="I34" s="3"/>
    </row>
    <row r="35" spans="1:9" ht="15.75">
      <c r="A35" s="1"/>
      <c r="B35" s="1"/>
      <c r="C35" s="6">
        <v>5</v>
      </c>
      <c r="D35" s="9" t="s">
        <v>1</v>
      </c>
      <c r="E35" s="21"/>
      <c r="F35" s="21"/>
      <c r="G35" s="32"/>
      <c r="H35" s="24"/>
      <c r="I35" s="19"/>
    </row>
    <row r="36" spans="1:9" ht="15">
      <c r="A36" s="1"/>
      <c r="B36" s="1"/>
      <c r="C36" s="3"/>
      <c r="D36" s="13" t="s">
        <v>40</v>
      </c>
      <c r="E36" s="21"/>
      <c r="F36" s="33"/>
      <c r="G36" s="34"/>
      <c r="H36" s="26">
        <f>+H19</f>
        <v>167500</v>
      </c>
      <c r="I36" s="12"/>
    </row>
    <row r="37" spans="1:9" ht="15">
      <c r="A37" s="1"/>
      <c r="B37" s="1"/>
      <c r="C37" s="3"/>
      <c r="D37" s="13" t="s">
        <v>41</v>
      </c>
      <c r="E37" s="21"/>
      <c r="F37" s="33"/>
      <c r="G37" s="34"/>
      <c r="H37" s="26">
        <f>+E8</f>
        <v>350000</v>
      </c>
      <c r="I37" s="12"/>
    </row>
    <row r="38" spans="1:9" ht="15">
      <c r="A38" s="1"/>
      <c r="B38" s="1"/>
      <c r="C38" s="3"/>
      <c r="D38" s="13" t="s">
        <v>42</v>
      </c>
      <c r="E38" s="21"/>
      <c r="F38" s="33"/>
      <c r="G38" s="34"/>
      <c r="H38" s="35">
        <f>+H33</f>
        <v>0.15954285714285713</v>
      </c>
      <c r="I38" s="12"/>
    </row>
    <row r="39" spans="1:9" ht="15">
      <c r="A39" s="1"/>
      <c r="B39" s="1"/>
      <c r="C39" s="3"/>
      <c r="D39" s="13" t="s">
        <v>43</v>
      </c>
      <c r="E39" s="21"/>
      <c r="F39" s="33"/>
      <c r="G39" s="34"/>
      <c r="H39" s="36">
        <f>+H37*H38</f>
        <v>55839.99999999999</v>
      </c>
      <c r="I39" s="12"/>
    </row>
    <row r="40" spans="1:9" ht="16.5" thickBot="1">
      <c r="A40" s="1"/>
      <c r="B40" s="1"/>
      <c r="C40" s="3"/>
      <c r="D40" s="9" t="s">
        <v>1</v>
      </c>
      <c r="E40" s="21"/>
      <c r="F40" s="33"/>
      <c r="G40" s="34"/>
      <c r="H40" s="28">
        <f>+H36-H39</f>
        <v>111660</v>
      </c>
      <c r="I40" s="12"/>
    </row>
    <row r="41" spans="1:9" ht="15.75" thickTop="1">
      <c r="A41" s="1"/>
      <c r="B41" s="1"/>
      <c r="C41" s="3"/>
      <c r="D41" s="3"/>
      <c r="E41" s="3"/>
      <c r="F41" s="3"/>
      <c r="H41" s="25"/>
      <c r="I41" s="3"/>
    </row>
    <row r="42" spans="1:9" ht="15.75">
      <c r="A42" s="1"/>
      <c r="B42" s="1"/>
      <c r="C42" s="6">
        <v>6</v>
      </c>
      <c r="D42" s="9" t="s">
        <v>44</v>
      </c>
      <c r="E42" s="21"/>
      <c r="F42" s="33"/>
      <c r="G42" s="34"/>
      <c r="H42" s="10"/>
      <c r="I42" s="3"/>
    </row>
    <row r="43" spans="1:9" ht="15">
      <c r="A43" s="1"/>
      <c r="B43" s="1"/>
      <c r="C43" s="3"/>
      <c r="D43" s="13" t="s">
        <v>20</v>
      </c>
      <c r="E43" s="21"/>
      <c r="F43" s="33"/>
      <c r="G43" s="34"/>
      <c r="H43" s="26">
        <f>+H36</f>
        <v>167500</v>
      </c>
      <c r="I43" s="3"/>
    </row>
    <row r="44" spans="1:9" ht="15">
      <c r="A44" s="1"/>
      <c r="B44" s="1"/>
      <c r="C44" s="3"/>
      <c r="D44" s="13" t="s">
        <v>45</v>
      </c>
      <c r="E44" s="21"/>
      <c r="F44" s="33"/>
      <c r="G44" s="34"/>
      <c r="H44" s="26">
        <f>+H6*G26</f>
        <v>34840</v>
      </c>
      <c r="I44" s="3"/>
    </row>
    <row r="45" spans="1:9" ht="15">
      <c r="A45" s="1"/>
      <c r="B45" s="1"/>
      <c r="C45" s="3"/>
      <c r="D45" s="13" t="s">
        <v>46</v>
      </c>
      <c r="E45" s="21"/>
      <c r="G45" s="33"/>
      <c r="H45" s="26">
        <f>+H7*G27</f>
        <v>21000.000000000004</v>
      </c>
      <c r="I45" s="3"/>
    </row>
    <row r="46" spans="1:9" ht="15.75">
      <c r="A46" s="1"/>
      <c r="B46" s="1"/>
      <c r="C46" s="3"/>
      <c r="D46" s="9" t="s">
        <v>1</v>
      </c>
      <c r="E46" s="21"/>
      <c r="F46" s="33"/>
      <c r="G46" s="34"/>
      <c r="H46" s="26">
        <f>+H43-H44-H45</f>
        <v>111660</v>
      </c>
      <c r="I46" s="3"/>
    </row>
    <row r="47" spans="2:9" ht="15">
      <c r="B47" s="1"/>
      <c r="C47" s="3"/>
      <c r="D47" s="3"/>
      <c r="E47" s="3"/>
      <c r="F47" s="3"/>
      <c r="H47" s="3"/>
      <c r="I47" s="3"/>
    </row>
    <row r="48" spans="1:8" ht="15">
      <c r="A48" s="1"/>
      <c r="D48" s="13" t="s">
        <v>21</v>
      </c>
      <c r="E48" s="21"/>
      <c r="F48" s="33"/>
      <c r="G48" s="34"/>
      <c r="H48" s="26">
        <f>+E21</f>
        <v>132660</v>
      </c>
    </row>
    <row r="49" spans="4:8" ht="15">
      <c r="D49" s="13" t="s">
        <v>46</v>
      </c>
      <c r="E49" s="21"/>
      <c r="F49" s="33"/>
      <c r="G49" s="34"/>
      <c r="H49" s="26">
        <f>+G27*H7</f>
        <v>21000.000000000004</v>
      </c>
    </row>
    <row r="50" spans="4:8" ht="15.75">
      <c r="D50" s="9" t="s">
        <v>1</v>
      </c>
      <c r="E50" s="21"/>
      <c r="F50" s="33"/>
      <c r="G50" s="34"/>
      <c r="H50" s="26">
        <f>+H48-H49</f>
        <v>111660</v>
      </c>
    </row>
  </sheetData>
  <sheetProtection/>
  <mergeCells count="7">
    <mergeCell ref="D29:H29"/>
    <mergeCell ref="C2:H2"/>
    <mergeCell ref="D4:H4"/>
    <mergeCell ref="D10:H10"/>
    <mergeCell ref="D11:E11"/>
    <mergeCell ref="G11:H11"/>
    <mergeCell ref="D23:H23"/>
  </mergeCells>
  <printOptions/>
  <pageMargins left="0.7480314960629921" right="0.7480314960629921" top="0.984251968503937" bottom="0.984251968503937" header="0" footer="0"/>
  <pageSetup horizontalDpi="300" verticalDpi="300" orientation="portrait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71" zoomScaleNormal="71" zoomScalePageLayoutView="0" workbookViewId="0" topLeftCell="A13">
      <selection activeCell="G26" sqref="G26"/>
    </sheetView>
  </sheetViews>
  <sheetFormatPr defaultColWidth="11.421875" defaultRowHeight="12.75"/>
  <cols>
    <col min="1" max="1" width="2.421875" style="0" customWidth="1"/>
    <col min="2" max="2" width="2.28125" style="0" customWidth="1"/>
    <col min="3" max="3" width="2.8515625" style="0" customWidth="1"/>
    <col min="4" max="4" width="14.28125" style="0" customWidth="1"/>
    <col min="5" max="5" width="11.57421875" style="0" bestFit="1" customWidth="1"/>
    <col min="7" max="7" width="11.57421875" style="0" customWidth="1"/>
    <col min="9" max="9" width="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1"/>
      <c r="B2" s="1"/>
      <c r="C2" s="46" t="s">
        <v>24</v>
      </c>
      <c r="D2" s="47"/>
      <c r="E2" s="47"/>
      <c r="F2" s="47"/>
      <c r="G2" s="47"/>
      <c r="H2" s="48"/>
      <c r="I2" s="1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6">
        <v>1</v>
      </c>
      <c r="D4" s="43" t="s">
        <v>25</v>
      </c>
      <c r="E4" s="44"/>
      <c r="F4" s="44"/>
      <c r="G4" s="44"/>
      <c r="H4" s="45"/>
      <c r="I4" s="16"/>
    </row>
    <row r="5" spans="1:9" ht="15.75">
      <c r="A5" s="1"/>
      <c r="B5" s="1"/>
      <c r="C5" s="3"/>
      <c r="D5" s="9" t="s">
        <v>6</v>
      </c>
      <c r="E5" s="10"/>
      <c r="F5" s="1"/>
      <c r="G5" s="9" t="s">
        <v>9</v>
      </c>
      <c r="H5" s="10"/>
      <c r="I5" s="12"/>
    </row>
    <row r="6" spans="1:9" ht="15">
      <c r="A6" s="1"/>
      <c r="B6" s="1"/>
      <c r="C6" s="3"/>
      <c r="D6" s="5" t="s">
        <v>7</v>
      </c>
      <c r="E6" s="26">
        <v>200000</v>
      </c>
      <c r="F6" s="27"/>
      <c r="G6" s="26" t="s">
        <v>10</v>
      </c>
      <c r="H6" s="26">
        <v>200000</v>
      </c>
      <c r="I6" s="12"/>
    </row>
    <row r="7" spans="1:9" ht="15">
      <c r="A7" s="1"/>
      <c r="B7" s="1"/>
      <c r="C7" s="3"/>
      <c r="D7" s="5" t="s">
        <v>8</v>
      </c>
      <c r="E7" s="26">
        <v>150000</v>
      </c>
      <c r="F7" s="27"/>
      <c r="G7" s="26" t="s">
        <v>11</v>
      </c>
      <c r="H7" s="26">
        <v>150000</v>
      </c>
      <c r="I7" s="12"/>
    </row>
    <row r="8" spans="1:9" ht="15.75" thickBot="1">
      <c r="A8" s="1"/>
      <c r="B8" s="1"/>
      <c r="C8" s="3"/>
      <c r="D8" s="5" t="s">
        <v>0</v>
      </c>
      <c r="E8" s="28">
        <f>SUM(E6:E7)</f>
        <v>350000</v>
      </c>
      <c r="F8" s="27"/>
      <c r="G8" s="26"/>
      <c r="H8" s="28">
        <f>SUM(H6:H7)</f>
        <v>350000</v>
      </c>
      <c r="I8" s="12"/>
    </row>
    <row r="9" spans="1:9" ht="15.75" thickTop="1">
      <c r="A9" s="1"/>
      <c r="B9" s="1"/>
      <c r="C9" s="3"/>
      <c r="D9" s="3"/>
      <c r="E9" s="3"/>
      <c r="F9" s="3"/>
      <c r="G9" s="3"/>
      <c r="H9" s="3"/>
      <c r="I9" s="3"/>
    </row>
    <row r="10" spans="1:9" ht="15.75">
      <c r="A10" s="1"/>
      <c r="B10" s="1"/>
      <c r="C10" s="6">
        <v>2</v>
      </c>
      <c r="D10" s="43" t="s">
        <v>26</v>
      </c>
      <c r="E10" s="44"/>
      <c r="F10" s="44"/>
      <c r="G10" s="44"/>
      <c r="H10" s="45"/>
      <c r="I10" s="16"/>
    </row>
    <row r="11" spans="1:9" ht="15.75">
      <c r="A11" s="1"/>
      <c r="B11" s="1"/>
      <c r="C11" s="19"/>
      <c r="D11" s="43" t="s">
        <v>27</v>
      </c>
      <c r="E11" s="45"/>
      <c r="F11" s="16"/>
      <c r="G11" s="43" t="s">
        <v>1</v>
      </c>
      <c r="H11" s="45"/>
      <c r="I11" s="16"/>
    </row>
    <row r="12" spans="1:9" ht="15">
      <c r="A12" s="1"/>
      <c r="B12" s="1"/>
      <c r="C12" s="3"/>
      <c r="D12" s="15" t="s">
        <v>12</v>
      </c>
      <c r="E12" s="29">
        <v>800000</v>
      </c>
      <c r="F12" s="30"/>
      <c r="G12" s="30"/>
      <c r="H12" s="30"/>
      <c r="I12" s="3"/>
    </row>
    <row r="13" spans="1:9" ht="15">
      <c r="A13" s="1"/>
      <c r="B13" s="1"/>
      <c r="C13" s="3"/>
      <c r="D13" s="5" t="s">
        <v>13</v>
      </c>
      <c r="E13" s="26">
        <v>400000</v>
      </c>
      <c r="F13" s="30"/>
      <c r="G13" s="30"/>
      <c r="H13" s="30"/>
      <c r="I13" s="3"/>
    </row>
    <row r="14" spans="1:9" ht="15">
      <c r="A14" s="1"/>
      <c r="B14" s="1"/>
      <c r="C14" s="3"/>
      <c r="D14" s="5" t="s">
        <v>14</v>
      </c>
      <c r="E14" s="26">
        <f>E12-E13</f>
        <v>400000</v>
      </c>
      <c r="F14" s="30"/>
      <c r="G14" s="30"/>
      <c r="H14" s="30"/>
      <c r="I14" s="3"/>
    </row>
    <row r="15" spans="1:9" ht="15">
      <c r="A15" s="1"/>
      <c r="B15" s="1"/>
      <c r="C15" s="3"/>
      <c r="D15" s="5" t="s">
        <v>30</v>
      </c>
      <c r="E15" s="26">
        <v>80000</v>
      </c>
      <c r="F15" s="30"/>
      <c r="G15" s="30"/>
      <c r="H15" s="30"/>
      <c r="I15" s="3"/>
    </row>
    <row r="16" spans="1:9" ht="15">
      <c r="A16" s="1"/>
      <c r="B16" s="1"/>
      <c r="C16" s="3"/>
      <c r="D16" s="5" t="s">
        <v>28</v>
      </c>
      <c r="E16" s="26">
        <v>70000</v>
      </c>
      <c r="F16" s="30"/>
      <c r="G16" s="30"/>
      <c r="H16" s="30"/>
      <c r="I16" s="3"/>
    </row>
    <row r="17" spans="1:10" ht="15">
      <c r="A17" s="1"/>
      <c r="B17" s="1"/>
      <c r="C17" s="3"/>
      <c r="D17" s="5" t="s">
        <v>15</v>
      </c>
      <c r="E17" s="26">
        <f>E14-E15-E16</f>
        <v>250000</v>
      </c>
      <c r="F17" s="27"/>
      <c r="G17" s="26" t="str">
        <f>D17</f>
        <v>UAII</v>
      </c>
      <c r="H17" s="26">
        <f>+E17</f>
        <v>250000</v>
      </c>
      <c r="I17" s="12"/>
      <c r="J17" t="s">
        <v>23</v>
      </c>
    </row>
    <row r="18" spans="1:9" ht="15">
      <c r="A18" s="1"/>
      <c r="B18" s="1"/>
      <c r="C18" s="4"/>
      <c r="D18" s="5" t="s">
        <v>29</v>
      </c>
      <c r="E18" s="26">
        <f>H6*E26</f>
        <v>52000</v>
      </c>
      <c r="F18" s="27"/>
      <c r="G18" s="26" t="s">
        <v>5</v>
      </c>
      <c r="H18" s="26">
        <f>+H17*E25</f>
        <v>82500</v>
      </c>
      <c r="I18" s="12"/>
    </row>
    <row r="19" spans="1:9" ht="15">
      <c r="A19" s="1"/>
      <c r="B19" s="1"/>
      <c r="C19" s="4"/>
      <c r="D19" s="5" t="s">
        <v>16</v>
      </c>
      <c r="E19" s="26">
        <f>E17-E18</f>
        <v>198000</v>
      </c>
      <c r="F19" s="27"/>
      <c r="G19" s="26" t="s">
        <v>2</v>
      </c>
      <c r="H19" s="26">
        <f>+H17-H18</f>
        <v>167500</v>
      </c>
      <c r="I19" s="12"/>
    </row>
    <row r="20" spans="1:9" ht="15">
      <c r="A20" s="1"/>
      <c r="B20" s="1"/>
      <c r="C20" s="4"/>
      <c r="D20" s="5" t="s">
        <v>17</v>
      </c>
      <c r="E20" s="26">
        <f>E19*E25</f>
        <v>65340</v>
      </c>
      <c r="F20" s="30"/>
      <c r="G20" s="30"/>
      <c r="H20" s="30"/>
      <c r="I20" s="3"/>
    </row>
    <row r="21" spans="1:9" ht="15.75" thickBot="1">
      <c r="A21" s="1"/>
      <c r="B21" s="1"/>
      <c r="C21" s="3"/>
      <c r="D21" s="5" t="s">
        <v>3</v>
      </c>
      <c r="E21" s="28">
        <f>E19-E20</f>
        <v>132660</v>
      </c>
      <c r="F21" s="30"/>
      <c r="G21" s="30"/>
      <c r="H21" s="30"/>
      <c r="I21" s="3"/>
    </row>
    <row r="22" spans="1:9" ht="15.75" thickTop="1">
      <c r="A22" s="1"/>
      <c r="B22" s="1"/>
      <c r="C22" s="3"/>
      <c r="D22" s="3"/>
      <c r="E22" s="3"/>
      <c r="F22" s="3"/>
      <c r="G22" s="3"/>
      <c r="H22" s="3"/>
      <c r="I22" s="3"/>
    </row>
    <row r="23" spans="1:9" ht="15.75">
      <c r="A23" s="1"/>
      <c r="B23" s="1"/>
      <c r="C23" s="6">
        <v>3</v>
      </c>
      <c r="D23" s="43" t="s">
        <v>31</v>
      </c>
      <c r="E23" s="44"/>
      <c r="F23" s="44"/>
      <c r="G23" s="44"/>
      <c r="H23" s="45"/>
      <c r="I23" s="16"/>
    </row>
    <row r="24" spans="1:9" ht="15.75">
      <c r="A24" s="1"/>
      <c r="B24" s="1"/>
      <c r="C24" s="19"/>
      <c r="D24" s="20"/>
      <c r="E24" s="20" t="s">
        <v>32</v>
      </c>
      <c r="F24" s="20" t="s">
        <v>22</v>
      </c>
      <c r="G24" s="20" t="s">
        <v>33</v>
      </c>
      <c r="H24" s="16"/>
      <c r="I24" s="16"/>
    </row>
    <row r="25" spans="1:9" ht="15.75">
      <c r="A25" s="1"/>
      <c r="B25" s="1"/>
      <c r="C25" s="2"/>
      <c r="D25" s="13" t="s">
        <v>17</v>
      </c>
      <c r="E25" s="11">
        <v>0.33</v>
      </c>
      <c r="F25" s="14"/>
      <c r="G25" s="8"/>
      <c r="H25" s="12"/>
      <c r="I25" s="12"/>
    </row>
    <row r="26" spans="1:9" ht="15">
      <c r="A26" s="1"/>
      <c r="B26" s="1"/>
      <c r="C26" s="3"/>
      <c r="D26" s="5" t="s">
        <v>34</v>
      </c>
      <c r="E26" s="11">
        <v>0.26</v>
      </c>
      <c r="F26" s="11">
        <f>(1-E25)</f>
        <v>0.6699999999999999</v>
      </c>
      <c r="G26" s="38">
        <f>E26*F26</f>
        <v>0.1742</v>
      </c>
      <c r="H26" s="3"/>
      <c r="I26" s="3"/>
    </row>
    <row r="27" spans="1:9" ht="15">
      <c r="A27" s="1"/>
      <c r="B27" s="1"/>
      <c r="C27" s="3"/>
      <c r="D27" s="5" t="s">
        <v>35</v>
      </c>
      <c r="E27" s="11">
        <v>0.14</v>
      </c>
      <c r="F27" s="11"/>
      <c r="G27" s="38">
        <f>E27</f>
        <v>0.14</v>
      </c>
      <c r="H27" s="3"/>
      <c r="I27" s="3"/>
    </row>
    <row r="28" spans="1:9" ht="15">
      <c r="A28" s="1"/>
      <c r="B28" s="1"/>
      <c r="C28" s="3"/>
      <c r="D28" s="3"/>
      <c r="E28" s="3"/>
      <c r="F28" s="3"/>
      <c r="G28" s="3"/>
      <c r="H28" s="3"/>
      <c r="I28" s="3"/>
    </row>
    <row r="29" spans="1:9" ht="15.75">
      <c r="A29" s="1"/>
      <c r="B29" s="1"/>
      <c r="C29" s="6">
        <v>4</v>
      </c>
      <c r="D29" s="43" t="s">
        <v>36</v>
      </c>
      <c r="E29" s="44"/>
      <c r="F29" s="44"/>
      <c r="G29" s="44"/>
      <c r="H29" s="45"/>
      <c r="I29" s="16"/>
    </row>
    <row r="30" spans="1:9" ht="15.75">
      <c r="A30" s="1"/>
      <c r="B30" s="1"/>
      <c r="C30" s="19"/>
      <c r="D30" s="5"/>
      <c r="E30" s="31" t="s">
        <v>37</v>
      </c>
      <c r="F30" s="31" t="s">
        <v>19</v>
      </c>
      <c r="G30" s="31" t="s">
        <v>38</v>
      </c>
      <c r="H30" s="6" t="s">
        <v>4</v>
      </c>
      <c r="I30" s="16"/>
    </row>
    <row r="31" spans="1:9" ht="15">
      <c r="A31" s="1"/>
      <c r="B31" s="1"/>
      <c r="C31" s="3"/>
      <c r="D31" s="5" t="s">
        <v>18</v>
      </c>
      <c r="E31" s="26">
        <f>+H6</f>
        <v>200000</v>
      </c>
      <c r="F31" s="11">
        <f>+E31/E33</f>
        <v>0.5714285714285714</v>
      </c>
      <c r="G31" s="11">
        <f>+G26</f>
        <v>0.1742</v>
      </c>
      <c r="H31" s="39">
        <f>+F31*G31</f>
        <v>0.09954285714285713</v>
      </c>
      <c r="I31" s="18"/>
    </row>
    <row r="32" spans="1:9" ht="15">
      <c r="A32" s="1"/>
      <c r="B32" s="1"/>
      <c r="C32" s="3"/>
      <c r="D32" s="5" t="s">
        <v>39</v>
      </c>
      <c r="E32" s="26">
        <f>+H7</f>
        <v>150000</v>
      </c>
      <c r="F32" s="11">
        <f>+E32/E33</f>
        <v>0.42857142857142855</v>
      </c>
      <c r="G32" s="11">
        <f>+G27</f>
        <v>0.14</v>
      </c>
      <c r="H32" s="39">
        <f>+F32*G32</f>
        <v>0.060000000000000005</v>
      </c>
      <c r="I32" s="18"/>
    </row>
    <row r="33" spans="1:9" ht="15">
      <c r="A33" s="1"/>
      <c r="B33" s="1"/>
      <c r="C33" s="3"/>
      <c r="D33" s="5"/>
      <c r="E33" s="26">
        <f>SUM(E31:E32)</f>
        <v>350000</v>
      </c>
      <c r="F33" s="11"/>
      <c r="G33" s="22"/>
      <c r="H33" s="40">
        <f>SUM(H31:H32)</f>
        <v>0.15954285714285713</v>
      </c>
      <c r="I33" s="18"/>
    </row>
    <row r="34" spans="1:9" ht="15">
      <c r="A34" s="1"/>
      <c r="B34" s="1"/>
      <c r="C34" s="3"/>
      <c r="D34" s="3"/>
      <c r="E34" s="3"/>
      <c r="F34" s="3"/>
      <c r="G34" s="23"/>
      <c r="H34" s="7"/>
      <c r="I34" s="3"/>
    </row>
    <row r="35" spans="1:9" ht="15.75">
      <c r="A35" s="1"/>
      <c r="B35" s="1"/>
      <c r="C35" s="6">
        <v>5</v>
      </c>
      <c r="D35" s="9" t="s">
        <v>1</v>
      </c>
      <c r="E35" s="21"/>
      <c r="F35" s="21"/>
      <c r="G35" s="32"/>
      <c r="H35" s="24"/>
      <c r="I35" s="19"/>
    </row>
    <row r="36" spans="1:9" ht="15">
      <c r="A36" s="1"/>
      <c r="B36" s="1"/>
      <c r="C36" s="3"/>
      <c r="D36" s="13" t="s">
        <v>40</v>
      </c>
      <c r="E36" s="21"/>
      <c r="F36" s="33"/>
      <c r="G36" s="34"/>
      <c r="H36" s="26">
        <f>+H19</f>
        <v>167500</v>
      </c>
      <c r="I36" s="12"/>
    </row>
    <row r="37" spans="1:9" ht="15">
      <c r="A37" s="1"/>
      <c r="B37" s="1"/>
      <c r="C37" s="3"/>
      <c r="D37" s="13" t="s">
        <v>41</v>
      </c>
      <c r="E37" s="21"/>
      <c r="F37" s="33"/>
      <c r="G37" s="34"/>
      <c r="H37" s="26">
        <f>+E8</f>
        <v>350000</v>
      </c>
      <c r="I37" s="12"/>
    </row>
    <row r="38" spans="1:9" ht="15">
      <c r="A38" s="1"/>
      <c r="B38" s="1"/>
      <c r="C38" s="3"/>
      <c r="D38" s="13" t="s">
        <v>42</v>
      </c>
      <c r="E38" s="21"/>
      <c r="F38" s="33"/>
      <c r="G38" s="34"/>
      <c r="H38" s="41">
        <f>+H33</f>
        <v>0.15954285714285713</v>
      </c>
      <c r="I38" s="12"/>
    </row>
    <row r="39" spans="1:9" ht="15">
      <c r="A39" s="1"/>
      <c r="B39" s="1"/>
      <c r="C39" s="3"/>
      <c r="D39" s="13" t="s">
        <v>43</v>
      </c>
      <c r="E39" s="21"/>
      <c r="F39" s="33"/>
      <c r="G39" s="34"/>
      <c r="H39" s="42">
        <f>+H37*H38</f>
        <v>55839.99999999999</v>
      </c>
      <c r="I39" s="12"/>
    </row>
    <row r="40" spans="1:9" ht="16.5" thickBot="1">
      <c r="A40" s="1"/>
      <c r="B40" s="1"/>
      <c r="C40" s="3"/>
      <c r="D40" s="9" t="s">
        <v>1</v>
      </c>
      <c r="E40" s="21"/>
      <c r="F40" s="33"/>
      <c r="G40" s="34"/>
      <c r="H40" s="28">
        <f>+H36-H39</f>
        <v>111660</v>
      </c>
      <c r="I40" s="12"/>
    </row>
    <row r="41" spans="1:9" ht="15.75" thickTop="1">
      <c r="A41" s="1"/>
      <c r="B41" s="1"/>
      <c r="C41" s="3"/>
      <c r="D41" s="3"/>
      <c r="E41" s="3"/>
      <c r="F41" s="3"/>
      <c r="H41" s="25"/>
      <c r="I41" s="3"/>
    </row>
    <row r="42" spans="1:9" ht="15.75">
      <c r="A42" s="1"/>
      <c r="B42" s="1"/>
      <c r="C42" s="6">
        <v>6</v>
      </c>
      <c r="D42" s="9" t="s">
        <v>44</v>
      </c>
      <c r="E42" s="21"/>
      <c r="F42" s="33"/>
      <c r="G42" s="34"/>
      <c r="H42" s="10"/>
      <c r="I42" s="3"/>
    </row>
    <row r="43" spans="1:9" ht="15">
      <c r="A43" s="1"/>
      <c r="B43" s="1"/>
      <c r="C43" s="3"/>
      <c r="D43" s="13" t="s">
        <v>20</v>
      </c>
      <c r="E43" s="21"/>
      <c r="F43" s="33"/>
      <c r="G43" s="34"/>
      <c r="H43" s="26">
        <f>+H36</f>
        <v>167500</v>
      </c>
      <c r="I43" s="3"/>
    </row>
    <row r="44" spans="1:9" ht="15">
      <c r="A44" s="1"/>
      <c r="B44" s="1"/>
      <c r="C44" s="3"/>
      <c r="D44" s="13" t="s">
        <v>45</v>
      </c>
      <c r="E44" s="21"/>
      <c r="F44" s="33"/>
      <c r="G44" s="34"/>
      <c r="H44" s="26">
        <f>+H6*G26</f>
        <v>34840</v>
      </c>
      <c r="I44" s="3"/>
    </row>
    <row r="45" spans="1:9" ht="15">
      <c r="A45" s="1"/>
      <c r="B45" s="1"/>
      <c r="C45" s="3"/>
      <c r="D45" s="13" t="s">
        <v>46</v>
      </c>
      <c r="E45" s="21"/>
      <c r="G45" s="33"/>
      <c r="H45" s="26">
        <f>+H7*G27</f>
        <v>21000.000000000004</v>
      </c>
      <c r="I45" s="3"/>
    </row>
    <row r="46" spans="1:9" ht="15.75">
      <c r="A46" s="1"/>
      <c r="B46" s="1"/>
      <c r="C46" s="3"/>
      <c r="D46" s="9" t="s">
        <v>1</v>
      </c>
      <c r="E46" s="21"/>
      <c r="F46" s="33"/>
      <c r="G46" s="34"/>
      <c r="H46" s="26">
        <f>+H43-H44-H45</f>
        <v>111660</v>
      </c>
      <c r="I46" s="3"/>
    </row>
    <row r="47" spans="2:9" ht="15">
      <c r="B47" s="1"/>
      <c r="C47" s="3"/>
      <c r="D47" s="3"/>
      <c r="E47" s="3"/>
      <c r="F47" s="3"/>
      <c r="H47" s="3"/>
      <c r="I47" s="3"/>
    </row>
    <row r="48" spans="1:8" ht="15">
      <c r="A48" s="1"/>
      <c r="D48" s="13" t="s">
        <v>21</v>
      </c>
      <c r="E48" s="21"/>
      <c r="F48" s="33"/>
      <c r="G48" s="34"/>
      <c r="H48" s="26">
        <f>+E21</f>
        <v>132660</v>
      </c>
    </row>
    <row r="49" spans="4:8" ht="15">
      <c r="D49" s="13" t="s">
        <v>46</v>
      </c>
      <c r="E49" s="21"/>
      <c r="F49" s="33"/>
      <c r="G49" s="34"/>
      <c r="H49" s="26">
        <f>+G27*H7</f>
        <v>21000.000000000004</v>
      </c>
    </row>
    <row r="50" spans="4:8" ht="15.75">
      <c r="D50" s="9" t="s">
        <v>1</v>
      </c>
      <c r="E50" s="21"/>
      <c r="F50" s="33"/>
      <c r="G50" s="34"/>
      <c r="H50" s="26">
        <f>+H48-H49</f>
        <v>111660</v>
      </c>
    </row>
  </sheetData>
  <sheetProtection/>
  <mergeCells count="7">
    <mergeCell ref="D29:H29"/>
    <mergeCell ref="C2:H2"/>
    <mergeCell ref="D4:H4"/>
    <mergeCell ref="D10:H10"/>
    <mergeCell ref="D11:E11"/>
    <mergeCell ref="G11:H11"/>
    <mergeCell ref="D23:H23"/>
  </mergeCells>
  <printOptions/>
  <pageMargins left="0.7480314960629921" right="0.7480314960629921" top="0.984251968503937" bottom="0.984251968503937" header="0" footer="0"/>
  <pageSetup horizontalDpi="300" verticalDpi="3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Afierro</dc:creator>
  <cp:keywords/>
  <dc:description/>
  <cp:lastModifiedBy>PEDRO</cp:lastModifiedBy>
  <cp:lastPrinted>2010-04-22T21:31:55Z</cp:lastPrinted>
  <dcterms:created xsi:type="dcterms:W3CDTF">2003-03-27T19:33:31Z</dcterms:created>
  <dcterms:modified xsi:type="dcterms:W3CDTF">2012-05-26T22:57:02Z</dcterms:modified>
  <cp:category/>
  <cp:version/>
  <cp:contentType/>
  <cp:contentStatus/>
</cp:coreProperties>
</file>